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Dropbox\Publicaciones-Papers\Nuestros\@@ DQI Project\@ FInal tool\Para enviar\"/>
    </mc:Choice>
  </mc:AlternateContent>
  <xr:revisionPtr revIDLastSave="0" documentId="13_ncr:1_{6BC07F64-0282-47D8-9FC3-786D3F80C9E4}" xr6:coauthVersionLast="47" xr6:coauthVersionMax="47" xr10:uidLastSave="{00000000-0000-0000-0000-000000000000}"/>
  <workbookProtection workbookAlgorithmName="SHA-512" workbookHashValue="k77VLFiTr3cl0SucGHRMTWNzzwLz2M7UPPElD8S5sjnwXBHlKDfpMhWfpaOrly0dOB90U43ODYg4RZCjCwTMcA==" workbookSaltValue="zWT37EovB/v2VymJRN8QjA==" workbookSpinCount="100000" lockStructure="1"/>
  <bookViews>
    <workbookView xWindow="-120" yWindow="-120" windowWidth="38640" windowHeight="21240" tabRatio="667" activeTab="1" xr2:uid="{00000000-000D-0000-FFFF-FFFF00000000}"/>
  </bookViews>
  <sheets>
    <sheet name="DQI Introduction" sheetId="7" r:id="rId1"/>
    <sheet name="Frequently asked questions" sheetId="1" r:id="rId2"/>
    <sheet name="Input dashboard" sheetId="2" r:id="rId3"/>
    <sheet name="DQI Report" sheetId="3" r:id="rId4"/>
    <sheet name="DQI definitions" sheetId="4" r:id="rId5"/>
    <sheet name="Do not edit" sheetId="5" r:id="rId6"/>
    <sheet name="Do not edit #2"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0" roundtripDataSignature="AMtx7mgKDTgOjYgi0Siz6ZzIuWBRQ9o+zw=="/>
    </ext>
  </extLst>
</workbook>
</file>

<file path=xl/calcChain.xml><?xml version="1.0" encoding="utf-8"?>
<calcChain xmlns="http://schemas.openxmlformats.org/spreadsheetml/2006/main">
  <c r="G47" i="6" l="1"/>
  <c r="G46" i="6"/>
  <c r="G48" i="6"/>
  <c r="F52" i="3"/>
  <c r="E52" i="3"/>
  <c r="E44" i="5" s="1"/>
  <c r="E17" i="3"/>
  <c r="E33" i="5" s="1"/>
  <c r="C69" i="2"/>
  <c r="B69" i="2"/>
  <c r="F49" i="3"/>
  <c r="F47" i="3"/>
  <c r="F46" i="3"/>
  <c r="F45" i="3"/>
  <c r="F44" i="3"/>
  <c r="F43" i="3"/>
  <c r="F42" i="3"/>
  <c r="E42" i="3"/>
  <c r="E40" i="5" s="1"/>
  <c r="E22" i="3"/>
  <c r="E34" i="5" s="1"/>
  <c r="F39" i="3"/>
  <c r="F38" i="3"/>
  <c r="F36" i="3"/>
  <c r="F34" i="3"/>
  <c r="F33" i="3"/>
  <c r="F30" i="3"/>
  <c r="F28" i="3"/>
  <c r="F27" i="3"/>
  <c r="F25" i="3"/>
  <c r="F24" i="3"/>
  <c r="F23" i="3"/>
  <c r="F22" i="3"/>
  <c r="F20" i="3"/>
  <c r="F19" i="3"/>
  <c r="F17" i="3"/>
  <c r="F15" i="3"/>
  <c r="F13" i="3"/>
  <c r="E44" i="3"/>
  <c r="E41" i="5" s="1"/>
  <c r="E24" i="3"/>
  <c r="E9" i="5" s="1"/>
  <c r="E43" i="5"/>
  <c r="E42" i="5"/>
  <c r="E39" i="5"/>
  <c r="E38" i="5"/>
  <c r="E37" i="5"/>
  <c r="E36" i="5"/>
  <c r="E35" i="5"/>
  <c r="E32" i="5"/>
  <c r="E31" i="5"/>
  <c r="E30" i="5"/>
  <c r="E29" i="5"/>
  <c r="E28" i="5"/>
  <c r="E27" i="5"/>
  <c r="E26" i="5"/>
  <c r="E25" i="5"/>
  <c r="E24" i="5"/>
  <c r="E23" i="5"/>
  <c r="E21" i="5"/>
  <c r="E20" i="5"/>
  <c r="E19" i="5"/>
  <c r="E18" i="5"/>
  <c r="E17" i="5"/>
  <c r="E16" i="5"/>
  <c r="E40" i="3"/>
  <c r="E15" i="5"/>
  <c r="E14" i="5"/>
  <c r="E13" i="5"/>
  <c r="E12" i="5"/>
  <c r="E11" i="5"/>
  <c r="E10" i="5"/>
  <c r="E8" i="5"/>
  <c r="E7" i="5"/>
  <c r="E6" i="5"/>
  <c r="E5" i="5"/>
  <c r="E49" i="3"/>
  <c r="E47" i="3"/>
  <c r="E38" i="3"/>
  <c r="E34" i="3"/>
  <c r="E27" i="3"/>
  <c r="E25" i="3"/>
  <c r="E23" i="3"/>
  <c r="E21" i="3"/>
  <c r="E19" i="3"/>
  <c r="F18" i="3" l="1"/>
  <c r="E50" i="3"/>
  <c r="E48" i="3"/>
  <c r="E46" i="3"/>
  <c r="E45" i="3"/>
  <c r="E43" i="3"/>
  <c r="E41" i="3"/>
  <c r="E39" i="3"/>
  <c r="E37" i="3"/>
  <c r="E36" i="3"/>
  <c r="E35" i="3"/>
  <c r="E33" i="3"/>
  <c r="E32" i="3"/>
  <c r="E31" i="3"/>
  <c r="E30" i="3"/>
  <c r="E29" i="3"/>
  <c r="E28" i="3"/>
  <c r="E26" i="3"/>
  <c r="E20" i="3"/>
  <c r="E18" i="3"/>
  <c r="E16" i="3"/>
  <c r="E14" i="3"/>
  <c r="E13" i="3"/>
  <c r="E15" i="3"/>
  <c r="I51" i="2" l="1"/>
  <c r="I54" i="2"/>
  <c r="I53" i="2"/>
  <c r="B14" i="2"/>
  <c r="I49" i="2" s="1"/>
  <c r="H52" i="6"/>
  <c r="G52" i="6"/>
  <c r="I52" i="6" s="1"/>
  <c r="J52" i="6" s="1"/>
  <c r="F68" i="2" s="1"/>
  <c r="H51" i="6"/>
  <c r="G51" i="6"/>
  <c r="H50" i="6"/>
  <c r="G50" i="6"/>
  <c r="I50" i="6" s="1"/>
  <c r="J50" i="6" s="1"/>
  <c r="F66" i="2" s="1"/>
  <c r="H49" i="6"/>
  <c r="I49" i="6" s="1"/>
  <c r="J49" i="6" s="1"/>
  <c r="F65" i="2" s="1"/>
  <c r="G49" i="6"/>
  <c r="H48" i="6"/>
  <c r="I48" i="6" s="1"/>
  <c r="J48" i="6" s="1"/>
  <c r="F64" i="2" s="1"/>
  <c r="H47" i="6"/>
  <c r="I47" i="6" s="1"/>
  <c r="J47" i="6" s="1"/>
  <c r="F63" i="2" s="1"/>
  <c r="H46" i="6"/>
  <c r="I46" i="6" s="1"/>
  <c r="J46" i="6" s="1"/>
  <c r="F62" i="2" s="1"/>
  <c r="H45" i="6"/>
  <c r="G45" i="6"/>
  <c r="F29" i="6"/>
  <c r="G29" i="6" s="1"/>
  <c r="J15" i="6" s="1"/>
  <c r="D68" i="2" s="1"/>
  <c r="E68" i="2" s="1"/>
  <c r="F28" i="6"/>
  <c r="G28" i="6" s="1"/>
  <c r="J14" i="6" s="1"/>
  <c r="D67" i="2" s="1"/>
  <c r="E67" i="2" s="1"/>
  <c r="F27" i="6"/>
  <c r="G27" i="6" s="1"/>
  <c r="F26" i="6"/>
  <c r="G26" i="6" s="1"/>
  <c r="F25" i="6"/>
  <c r="G25" i="6" s="1"/>
  <c r="F24" i="6"/>
  <c r="G24" i="6" s="1"/>
  <c r="F23" i="6"/>
  <c r="G23" i="6" s="1"/>
  <c r="F22" i="6"/>
  <c r="G22" i="6" s="1"/>
  <c r="F21" i="6"/>
  <c r="G21" i="6" s="1"/>
  <c r="F20" i="6"/>
  <c r="G20" i="6" s="1"/>
  <c r="F19" i="6"/>
  <c r="G19" i="6" s="1"/>
  <c r="F18" i="6"/>
  <c r="G18" i="6" s="1"/>
  <c r="F17" i="6"/>
  <c r="G17" i="6" s="1"/>
  <c r="F16" i="6"/>
  <c r="G16" i="6" s="1"/>
  <c r="F15" i="6"/>
  <c r="G15" i="6" s="1"/>
  <c r="F14" i="6"/>
  <c r="G14" i="6" s="1"/>
  <c r="F13" i="6"/>
  <c r="G13" i="6" s="1"/>
  <c r="F12" i="6"/>
  <c r="G12" i="6" s="1"/>
  <c r="F11" i="6"/>
  <c r="G11" i="6" s="1"/>
  <c r="F10" i="6"/>
  <c r="G10" i="6" s="1"/>
  <c r="F9" i="6"/>
  <c r="G9" i="6" s="1"/>
  <c r="F8" i="6"/>
  <c r="G8" i="6" s="1"/>
  <c r="F35" i="3"/>
  <c r="F16" i="3"/>
  <c r="H51" i="2"/>
  <c r="F51" i="2"/>
  <c r="D51" i="2"/>
  <c r="I50" i="2"/>
  <c r="H50" i="2"/>
  <c r="F50" i="2"/>
  <c r="D50" i="2"/>
  <c r="H49" i="2"/>
  <c r="F49" i="2"/>
  <c r="D49" i="2"/>
  <c r="H48" i="2"/>
  <c r="F48" i="2"/>
  <c r="D48" i="2"/>
  <c r="H47" i="2"/>
  <c r="F47" i="2"/>
  <c r="D47" i="2"/>
  <c r="H46" i="2"/>
  <c r="F46" i="2"/>
  <c r="D46" i="2"/>
  <c r="H45" i="2"/>
  <c r="F45" i="2"/>
  <c r="D45" i="2"/>
  <c r="H44" i="2"/>
  <c r="F44" i="2"/>
  <c r="D44" i="2"/>
  <c r="H43" i="2"/>
  <c r="F43" i="2"/>
  <c r="D43" i="2"/>
  <c r="H42" i="2"/>
  <c r="F42" i="2"/>
  <c r="D42" i="2"/>
  <c r="H41" i="2"/>
  <c r="F41" i="2"/>
  <c r="D41" i="2"/>
  <c r="H40" i="2"/>
  <c r="F40" i="2"/>
  <c r="D40" i="2"/>
  <c r="H39" i="2"/>
  <c r="F39" i="2"/>
  <c r="D39" i="2"/>
  <c r="H38" i="2"/>
  <c r="F38" i="2"/>
  <c r="D38" i="2"/>
  <c r="H37" i="2"/>
  <c r="F37" i="2"/>
  <c r="D37" i="2"/>
  <c r="H36" i="2"/>
  <c r="F36" i="2"/>
  <c r="D36" i="2"/>
  <c r="H35" i="2"/>
  <c r="F35" i="2"/>
  <c r="D35" i="2"/>
  <c r="H34" i="2"/>
  <c r="F34" i="2"/>
  <c r="D34" i="2"/>
  <c r="H33" i="2"/>
  <c r="F33" i="2"/>
  <c r="D33" i="2"/>
  <c r="H32" i="2"/>
  <c r="F32" i="2"/>
  <c r="D32" i="2"/>
  <c r="H31" i="2"/>
  <c r="F31" i="2"/>
  <c r="D31" i="2"/>
  <c r="H30" i="2"/>
  <c r="F30" i="2"/>
  <c r="D30" i="2"/>
  <c r="H29" i="2"/>
  <c r="F29" i="2"/>
  <c r="D29" i="2"/>
  <c r="H28" i="2"/>
  <c r="F28" i="2"/>
  <c r="D28" i="2"/>
  <c r="H27" i="2"/>
  <c r="F27" i="2"/>
  <c r="D27" i="2"/>
  <c r="H26" i="2"/>
  <c r="F26" i="2"/>
  <c r="D26" i="2"/>
  <c r="H25" i="2"/>
  <c r="F25" i="2"/>
  <c r="D25" i="2"/>
  <c r="H24" i="2"/>
  <c r="F24" i="2"/>
  <c r="D24" i="2"/>
  <c r="H23" i="2"/>
  <c r="F23" i="2"/>
  <c r="D23" i="2"/>
  <c r="H22" i="2"/>
  <c r="F22" i="2"/>
  <c r="D22" i="2"/>
  <c r="H21" i="2"/>
  <c r="F21" i="2"/>
  <c r="D21" i="2"/>
  <c r="H20" i="2"/>
  <c r="F20" i="2"/>
  <c r="D20" i="2"/>
  <c r="I45" i="6" l="1"/>
  <c r="J45" i="6" s="1"/>
  <c r="F61" i="2" s="1"/>
  <c r="J13" i="6"/>
  <c r="D66" i="2" s="1"/>
  <c r="E66" i="2" s="1"/>
  <c r="I51" i="6"/>
  <c r="J51" i="6" s="1"/>
  <c r="F67" i="2" s="1"/>
  <c r="J12" i="6"/>
  <c r="D65" i="2" s="1"/>
  <c r="E65" i="2" s="1"/>
  <c r="F69" i="2"/>
  <c r="B7" i="3"/>
  <c r="D7" i="3" s="1"/>
  <c r="I30" i="2"/>
  <c r="B8" i="3"/>
  <c r="D8" i="3" s="1"/>
  <c r="I46" i="2"/>
  <c r="I32" i="2"/>
  <c r="I48" i="2"/>
  <c r="F29" i="3" s="1"/>
  <c r="I26" i="2"/>
  <c r="I28" i="2"/>
  <c r="I44" i="2"/>
  <c r="F37" i="3"/>
  <c r="I42" i="2"/>
  <c r="I24" i="2"/>
  <c r="I40" i="2"/>
  <c r="I22" i="2"/>
  <c r="I38" i="2"/>
  <c r="I52" i="2"/>
  <c r="I20" i="2"/>
  <c r="I36" i="2"/>
  <c r="I34" i="2"/>
  <c r="F32" i="3"/>
  <c r="J11" i="6"/>
  <c r="D64" i="2" s="1"/>
  <c r="E64" i="2" s="1"/>
  <c r="J10" i="6"/>
  <c r="F26" i="3"/>
  <c r="F31" i="3"/>
  <c r="F50" i="3"/>
  <c r="I21" i="2"/>
  <c r="I23" i="2"/>
  <c r="I25" i="2"/>
  <c r="I27" i="2"/>
  <c r="I29" i="2"/>
  <c r="I31" i="2"/>
  <c r="I33" i="2"/>
  <c r="I35" i="2"/>
  <c r="I37" i="2"/>
  <c r="I39" i="2"/>
  <c r="I41" i="2"/>
  <c r="I43" i="2"/>
  <c r="I45" i="2"/>
  <c r="I47" i="2"/>
  <c r="B9" i="3" l="1"/>
  <c r="D9" i="3" s="1"/>
  <c r="F14" i="3"/>
  <c r="F21" i="3"/>
  <c r="F48" i="3"/>
  <c r="J8" i="6"/>
  <c r="D61" i="2" s="1"/>
  <c r="D63" i="2"/>
  <c r="E63" i="2" s="1"/>
  <c r="J9" i="6"/>
  <c r="D62" i="2" s="1"/>
  <c r="E62" i="2" s="1"/>
  <c r="F40" i="3"/>
  <c r="F41" i="3"/>
  <c r="D69" i="2" l="1"/>
  <c r="E69" i="2" s="1"/>
  <c r="E61" i="2"/>
  <c r="F51" i="3" l="1"/>
  <c r="E51" i="3"/>
  <c r="E22" i="5" s="1"/>
  <c r="B6" i="3" s="1"/>
  <c r="D6" i="3" s="1"/>
</calcChain>
</file>

<file path=xl/sharedStrings.xml><?xml version="1.0" encoding="utf-8"?>
<sst xmlns="http://schemas.openxmlformats.org/spreadsheetml/2006/main" count="957" uniqueCount="443">
  <si>
    <t>Data Quality Indicators Tool - Frequently asked questions</t>
  </si>
  <si>
    <t>What are Data Quality Indicators of Birth Defects Surveillance?</t>
  </si>
  <si>
    <t xml:space="preserve">Data quality indicators (DQI) are metrics (measures) designed to detect and track the quality of the data. DQI typically focus on certain elements of the underlying data that are thought to be critical to the success of the program (e.g., accuracy, completeness, timeliness). The basic goal of DQI is to make metrics of data quality explicit and visible to program staff and data users -- everything starts with continuously asking the question "what is going on", before even considering how to fix issues. </t>
  </si>
  <si>
    <t>Why use Data Quality Indicators ?</t>
  </si>
  <si>
    <t>What types of DQI are there? How did you create the DQI?</t>
  </si>
  <si>
    <t>We developed a set of DQI of ascertainment, description, coding and classification. The ascertainment DQI compares the observed prevalence of specific birth defects with a “threshold prevalence”, below which under-ascertainment is highly likely. 
The description DQI indicates how accurate and complete is the description and documentation of birth defects by the local staff according pre-established criteria. The coding DQI evaluate if there are errors in the coding process. For some birth defects, the typical distribution of each type of clinical presentation is well known. Based on the literature, we developed classification DQI. 
DQI can be proportions, sentinel and ratio indicators. The proportion-based indicators have the result as a percentage. A sentinel indicator identifies individual phenomena that are intrinsically undesirable, and should trigger further analysis and investigation. Sentinel indicators were marked as “Achieved” or “Not achieved”. Ratio indicators were computed as the quotient between two prevalence figures.
Considering the available indicators and the descriptive epidemiology of specific birth defects (Holmes, 2011) we propose a list of data quality indicators of birth defects surveillance. Based in the 2003-2012 annual reports from the International Clearinghouse for Birth Defects Surveillance and Research programs for oral clefts, neural tube defects, abdominal wall defects, hypospadias, limb deficiencies, and microtia/anotia, we calculated the specific prevalence of each birth defect by program. Using the distribution of prevalence by program, we arbitrarily defined the first quartile as the threshold value. For more information on each DQI, visit the "DQI definitions" worksheet.</t>
  </si>
  <si>
    <t>So what can this DQI Tool do for me?</t>
  </si>
  <si>
    <t>This tool allows the systematic evaluation of the quality of data obtained through surveillance of birth defects. Entering the total number of cases  classified by clinical presentation, the number of births by intervals of maternal age and some extra data, the tool calculates a set of DQI and presents them in the "DQI report" worksheet</t>
  </si>
  <si>
    <t>Ok, so how do I start?</t>
  </si>
  <si>
    <t>What if I have questions?</t>
  </si>
  <si>
    <t>If you have questions that are not addressed here or in the comment fields, you are welcome to email us at bgroisman@gmail.com. It may take us a little while to respond if we are away in meetings, but we will.</t>
  </si>
  <si>
    <t>Who came up with this tool?</t>
  </si>
  <si>
    <t>Can I use this tool for free?</t>
  </si>
  <si>
    <t xml:space="preserve">Absolutely -- we made this tool so it can be used freely and in fact even developed further. We ask in return your comments and suggestions (and any technical improvement that you would like to show us), and perhaps an acknowledgement if you use this tool for reports or publications. </t>
  </si>
  <si>
    <t>How can I support this effort?</t>
  </si>
  <si>
    <t>Data Quality Indicators Tool - Input Dashboard</t>
  </si>
  <si>
    <t>Table 1. Total number of births ascertained during the study period</t>
  </si>
  <si>
    <t>Maternal age</t>
  </si>
  <si>
    <t>Number of births</t>
  </si>
  <si>
    <t>&lt;20</t>
  </si>
  <si>
    <t>20-24</t>
  </si>
  <si>
    <t>25-29</t>
  </si>
  <si>
    <t>30-34</t>
  </si>
  <si>
    <t>35-39</t>
  </si>
  <si>
    <t>40-44</t>
  </si>
  <si>
    <t>45+</t>
  </si>
  <si>
    <t>Total</t>
  </si>
  <si>
    <t>Total cases</t>
  </si>
  <si>
    <t>Prevalence per 10,000</t>
  </si>
  <si>
    <t>Isolated</t>
  </si>
  <si>
    <t>Multiple congenital anomalies</t>
  </si>
  <si>
    <t>Syndromes</t>
  </si>
  <si>
    <t>n</t>
  </si>
  <si>
    <t>%</t>
  </si>
  <si>
    <t>Neural tube defects (Q00, Q01, Q05)</t>
  </si>
  <si>
    <t>Anencephaly (Q00)</t>
  </si>
  <si>
    <t>Spina bifida (Q05)</t>
  </si>
  <si>
    <t>Encephalocele (Q01)</t>
  </si>
  <si>
    <t>Oral clefts (Q35-Q37)</t>
  </si>
  <si>
    <t>Cleft lip only (Q36)</t>
  </si>
  <si>
    <t>Cleft lip and palate (Q37)</t>
  </si>
  <si>
    <t>Cleft palate only (Q35)</t>
  </si>
  <si>
    <t>Hypospadias (Q54.0-Q54.3, Q54.8, Q54.9)</t>
  </si>
  <si>
    <t>First degree hypospadias (Q54.0)</t>
  </si>
  <si>
    <t>Second degree hypospadias (Q54.1)</t>
  </si>
  <si>
    <t>Third degree hypospadias (Q54.2-Q54.3)</t>
  </si>
  <si>
    <t>Limb deficiencies (Q71-Q73)</t>
  </si>
  <si>
    <t>Talipes (Q66)</t>
  </si>
  <si>
    <t>Equinovarus (Q66.0)</t>
  </si>
  <si>
    <t>Calcaneovalgus (Q66.4)</t>
  </si>
  <si>
    <t>Microtia/anotia (Q16; Q17.2x)</t>
  </si>
  <si>
    <t>Polydactyly (Q69)</t>
  </si>
  <si>
    <t>Ventral Abdominal wall defects (Q79.2, Q79.3, Q79.5)</t>
  </si>
  <si>
    <t>Omphalocele (Q79.2)</t>
  </si>
  <si>
    <t>Gastroschisis (Q79.3)</t>
  </si>
  <si>
    <t>Maternal age &lt; 20 y.o.</t>
  </si>
  <si>
    <t>Maternal age &gt; 19 y.o.</t>
  </si>
  <si>
    <t>NA</t>
  </si>
  <si>
    <t>Maternal age &lt; 35 y.o.</t>
  </si>
  <si>
    <t>Maternal age &gt; 34 y.o.</t>
  </si>
  <si>
    <t>Livebirths with Down syndrome</t>
  </si>
  <si>
    <t>Down syndrome ETOP</t>
  </si>
  <si>
    <t>Oral clefts</t>
  </si>
  <si>
    <t>Number of cases with median cleft lip (Q36.1)</t>
  </si>
  <si>
    <t>Number of cases with cleft lip and palate coded under the heading Q37</t>
  </si>
  <si>
    <t>NTD</t>
  </si>
  <si>
    <t>Hypospadias</t>
  </si>
  <si>
    <t>Limb deficiencies</t>
  </si>
  <si>
    <t>Talipes</t>
  </si>
  <si>
    <t>Number of of cases with rotation and position specified (Q66.0-Q66.7)</t>
  </si>
  <si>
    <t>Congenital heart defects</t>
  </si>
  <si>
    <t>Microtia/anotia</t>
  </si>
  <si>
    <t>Polydactyly</t>
  </si>
  <si>
    <t>Down syndrome</t>
  </si>
  <si>
    <t>* For microtia, Q17.2 was used for non specified; Q17.21 for major types; Q17.22 for minor types</t>
  </si>
  <si>
    <t>Data Quality Indicators Tool - Report</t>
  </si>
  <si>
    <t>Table 1. Summary of Data Quality Indicators,  by process. For the description indicators, we define them as “Achieved” when the proportion of cases with good description was greater than 80%.</t>
  </si>
  <si>
    <t>Process</t>
  </si>
  <si>
    <t>Indicators marked as "Achieved"</t>
  </si>
  <si>
    <t>Total number of indicators</t>
  </si>
  <si>
    <t>Proportion of "achieved" indicators</t>
  </si>
  <si>
    <t>Ascertainment</t>
  </si>
  <si>
    <t>Description</t>
  </si>
  <si>
    <t>Coding</t>
  </si>
  <si>
    <t>Classification</t>
  </si>
  <si>
    <t>Table 2. Report of Data Quality Indicators. Include in this title the name of the surveillance system and the years of the data. The Achieved DQI in green color; the Not achieved are in red color.</t>
  </si>
  <si>
    <t>Birth defect</t>
  </si>
  <si>
    <t>Data Quality Indicator</t>
  </si>
  <si>
    <t xml:space="preserve">Surveillance process </t>
  </si>
  <si>
    <t>Definition</t>
  </si>
  <si>
    <t>Outcome</t>
  </si>
  <si>
    <t>Actual metric</t>
  </si>
  <si>
    <t>Minimum prevalence</t>
  </si>
  <si>
    <t>Prevalence of oral clefts &gt; 11.1 per 10,000 births</t>
  </si>
  <si>
    <t>Prevalence by type</t>
  </si>
  <si>
    <t>Prevalence of cleft lip and palate &gt; Prevalence of cleft palate &gt; Prevalence of cleft lip</t>
  </si>
  <si>
    <t>Cleft lip</t>
  </si>
  <si>
    <t>Laterality</t>
  </si>
  <si>
    <t>Proportion of cases with specified laterality of the cleft lip</t>
  </si>
  <si>
    <t>Coding of median cleft</t>
  </si>
  <si>
    <t>At least one reported case of median cleft lip. Median cleft lip is rare, but no reported cases suggests potential miscoding as typical cleft lip</t>
  </si>
  <si>
    <t>Cleft palate</t>
  </si>
  <si>
    <t>Extension</t>
  </si>
  <si>
    <t>Proportion (%) of cases with cleft palate, with specified extension (hard and/or soft palate)</t>
  </si>
  <si>
    <t>Cases with MCA and syndromes</t>
  </si>
  <si>
    <t>Cases with cleft palate should be more frequent found with syndromes and multiple congenital anomalies (MCA), than cleft lip with or without cleft palate cases</t>
  </si>
  <si>
    <t>Cleft lip and palate</t>
  </si>
  <si>
    <t>Use of single code</t>
  </si>
  <si>
    <t>Proportion (%) of cases with cleft lip and palate coded under the heading Q37</t>
  </si>
  <si>
    <t>Neural tube defects</t>
  </si>
  <si>
    <t>Prevalence of neural tube defects &gt;  5.7 per 10,000 births</t>
  </si>
  <si>
    <t xml:space="preserve">Prevalence of spina bifida &gt; prevalence of anencephaly &gt; prevalence of encephalocele </t>
  </si>
  <si>
    <t>Spina bifida</t>
  </si>
  <si>
    <t>Skin coverage</t>
  </si>
  <si>
    <t>Proportion (%) of spina bifida cases with skin coverage specified (open or closed)</t>
  </si>
  <si>
    <t>Level</t>
  </si>
  <si>
    <t xml:space="preserve">Proportion (%) of spina bifida cases with specified level </t>
  </si>
  <si>
    <t>Spina bifida and anencephaly</t>
  </si>
  <si>
    <t>Prevalence ratio spina bifida / anencephaly</t>
  </si>
  <si>
    <t>Ratio of spina bifida / anencephaly should between 1.00 and 1.33</t>
  </si>
  <si>
    <t>Encephalocele</t>
  </si>
  <si>
    <t>Localization</t>
  </si>
  <si>
    <t>Proportion (%) of encephalocele cases with a specified localization (i.e.: occipital, temporal, frontal, etc)</t>
  </si>
  <si>
    <t>Encephalocele cases should be more frequently classified as multiple congenital anomalies and syndromes than spina bifida cases</t>
  </si>
  <si>
    <t>Ventral abdominal wall defects</t>
  </si>
  <si>
    <t>Specification</t>
  </si>
  <si>
    <t>Proportion (%) of cases of abdominal wall defects with specified features</t>
  </si>
  <si>
    <t>Prevalence of abdominal wall defects &gt;  3 per 10,000 births</t>
  </si>
  <si>
    <t>Gastroschisis prevalence &gt; omphalocele prevalence</t>
  </si>
  <si>
    <t>Gastroschisis</t>
  </si>
  <si>
    <t>Isolated cases</t>
  </si>
  <si>
    <t>More than 80% of cases with gastroschisis should be isolated. A lower proportion would suggest that some related conditions (intestinal atresia) are counted as associated, or that misclassification with omphalocele or limb body wall defect has occurred</t>
  </si>
  <si>
    <t>Prevalence by maternal age</t>
  </si>
  <si>
    <t>Prevalence of gastroschisis in mothers under 20 years old &gt; prevalence over 19 years old</t>
  </si>
  <si>
    <t>Omphalocele</t>
  </si>
  <si>
    <t>Omphalocele cases should be more frequently classified as multiple and syndromes than as isolated cases</t>
  </si>
  <si>
    <t>Prevalence of hypospadias &gt; 6.2 per 10,000 births</t>
  </si>
  <si>
    <t>Proportion (%) of hypospadias cases with a specified degree</t>
  </si>
  <si>
    <t>Not coded with ambiguous genitalia</t>
  </si>
  <si>
    <t>Ambiguous genitalia should not be coded if hypospadias is the only diagnosis</t>
  </si>
  <si>
    <t>More than 80% of cases of hypospadias should have an isolated presentation</t>
  </si>
  <si>
    <t>Proportion (%) of cases with limb deficiencies type and localization specified</t>
  </si>
  <si>
    <t>Prevalence of limb deficiencies &gt; 3.8 per 10,000 births</t>
  </si>
  <si>
    <t>Prevalence by axis</t>
  </si>
  <si>
    <t>Prevalence of transverse defects &gt; preaxial defects &gt; prevalence of postaxial defects</t>
  </si>
  <si>
    <t>Prevalence by localization</t>
  </si>
  <si>
    <t>Prevalence of upper limb reduction defects &gt; prevalence of lower limb reduction defects</t>
  </si>
  <si>
    <t>Proportion (%) of cases with rotation and position specified</t>
  </si>
  <si>
    <t>Prevalence of talipes (all types) &gt; 7.9 per 10,000 births</t>
  </si>
  <si>
    <t>Proportion (%) of cases with specified congenital heart defects</t>
  </si>
  <si>
    <t>Critical congenital heart defects</t>
  </si>
  <si>
    <t>Prevalence of Critical Congenital heart defects &gt;  21.5 per 10,000 births</t>
  </si>
  <si>
    <t>Microtia / Anotia</t>
  </si>
  <si>
    <t>Prevalence of microtia/anotia &gt; 0.6 per 10,000 births</t>
  </si>
  <si>
    <t>Specification of degree</t>
  </si>
  <si>
    <t>Proportion (%) of cases with microtia with specified degree</t>
  </si>
  <si>
    <t>Prevalence of postaxial polydactyly &gt;  prevalence of prexial polydactyly</t>
  </si>
  <si>
    <t>Specification of type</t>
  </si>
  <si>
    <t>Proportion (%) of cases with type (pre-xial, meso-axial and post-axial) and localization (hand, feet, laterality) specified</t>
  </si>
  <si>
    <t>Prevalence of Down syndrome in mothers over 34 years old &gt; prevalence of Down syndrome under 35 years old</t>
  </si>
  <si>
    <t>Ratio observed / expected</t>
  </si>
  <si>
    <t>Observed expected ratio of Down syndrome should be between 0.67 and 1.33. This method compares the observed number of cases with DS (livebirths plus elective pregnancy terminations, adjusted for spontaneous fetal losses that would have occurred if the pregnancy had been allowed to continue) in each single year of maternal age, with the expected number of cases based on the best-published data on rates by year of maternal age. (3)</t>
  </si>
  <si>
    <t>Cases with congenital heart defects</t>
  </si>
  <si>
    <t>Proportion (%) of cases with related congenital  heart defects should be 40% or higher</t>
  </si>
  <si>
    <t>Data Quality Indicators Tool - Definitions &amp; codes</t>
  </si>
  <si>
    <t>Data Quality indicator</t>
  </si>
  <si>
    <t>Type</t>
  </si>
  <si>
    <t>Minimun prevalence</t>
  </si>
  <si>
    <t>Sentinel</t>
  </si>
  <si>
    <t>Prevalence of cleft lip and palate &gt; prevalence of cleft palate &gt; prevalence of cleft lip</t>
  </si>
  <si>
    <t>Q37.x*10,000/Total number of births &gt; Q35.x*10,000/Total number of births &gt; Q36.x*10,000/Total number of births</t>
  </si>
  <si>
    <t>Proportion</t>
  </si>
  <si>
    <t>Q36.1 &gt; 0</t>
  </si>
  <si>
    <t xml:space="preserve">Proportion of syndromes and MCA(Q35.x) &gt; Proportion of syndromes and MCA(Q36.x-Q37.x) </t>
  </si>
  <si>
    <t>Acertainment</t>
  </si>
  <si>
    <t>Q05.x*10,000/Total number of births &gt; Q00.x*10,000/Total number of births &gt; Q01.x*10,000/Total number of births</t>
  </si>
  <si>
    <t>Prevalence ratio spina bifida / anencephaly (2)</t>
  </si>
  <si>
    <t>Ratio</t>
  </si>
  <si>
    <t>1.33 &gt; Q05.x / Q00.x &gt; 1.0</t>
  </si>
  <si>
    <t>Proportion of MCA and syndromes(Q01) &gt; Proportion of MCA and syndromes(Q05)</t>
  </si>
  <si>
    <t>Abdominal wall defects</t>
  </si>
  <si>
    <t>Rate based</t>
  </si>
  <si>
    <t xml:space="preserve"> Q79.3*10,000/Total number of births &gt; Q79.2*10,000/Total number of births</t>
  </si>
  <si>
    <t>Proportion of isolated(Q79.3) &gt; 0.8</t>
  </si>
  <si>
    <t>Prevalence in mothers under 20 years old &gt; prevalence over 19 years old</t>
  </si>
  <si>
    <t>Number of births in mothers under 20 years old(Q79.3)*10,000 / Total number of births in mothers under 20 years old &gt; Number of births in mothers over 19 years old(Q79.3)*10,000 / Total number of births in mothers over 19 years old</t>
  </si>
  <si>
    <t xml:space="preserve">Proportion of syndromes and MCA(Q79.2) &gt; Proportion of isolated(Q79.2) </t>
  </si>
  <si>
    <t>Proportion of isolated(Q54.x)&gt;0.8</t>
  </si>
  <si>
    <r>
      <rPr>
        <sz val="11"/>
        <color theme="1"/>
        <rFont val="Calibri"/>
        <family val="2"/>
      </rPr>
      <t>Associated congenital anomalies and syndromes should be more frequent in 2nd and 3rd degree hypospadias than in mild hypospadias</t>
    </r>
    <r>
      <rPr>
        <sz val="11"/>
        <color theme="1"/>
        <rFont val="Calibri"/>
        <family val="2"/>
      </rPr>
      <t xml:space="preserve"> </t>
    </r>
  </si>
  <si>
    <t>Proportion of syndromes and MCA(Q54.1) &gt; Proportion of syndromes and MCA(Q54.0) Proportion of syndromes and MCA(Q54.2-3) &gt; Proportion of syndromes and MCA(Q54.0)</t>
  </si>
  <si>
    <t>Prevalence of upper limb defects &gt; prevalence of lower limb defects &gt; prevalence of upper+lower limb defects</t>
  </si>
  <si>
    <t>Q71*10,000/Total number of births &gt; Q72*10,000/Total number of births &gt; Q73*10,000/Total number of births</t>
  </si>
  <si>
    <t>(Q66.0-Q66.7)*100 / Q66.x</t>
  </si>
  <si>
    <t>Microtia / anotia</t>
  </si>
  <si>
    <t>(Q69.0x-Q69.2x)*100 / Q69.x</t>
  </si>
  <si>
    <t>Prevalence in mothers over 34 years old &gt; prevalence under 35 years old</t>
  </si>
  <si>
    <t>Number of births in mothers over 34 years old(Q90.x)*10,000 / Total number of births in mothers over 34 years old &gt; Number of births in mothers under 35 years old(Q90.x)*10,000 / Total number of births in mothers under 35 years old</t>
  </si>
  <si>
    <t>1.33 &gt; Observed prevalence(Q90.x) / Expected prevalence(Q90.x) &gt;0.67</t>
  </si>
  <si>
    <t xml:space="preserve">Associated congenital anomalies and syndromes should be more frequent in 2nd and 3rd degree hypospadias than in mild hypospadias </t>
  </si>
  <si>
    <t>Fetal loss rate (%) between CVS and term</t>
  </si>
  <si>
    <t>Fetal loss rate (%) between amniocentesis and term</t>
  </si>
  <si>
    <t>Live birth rate</t>
  </si>
  <si>
    <t>Notes:</t>
  </si>
  <si>
    <t>Cases</t>
  </si>
  <si>
    <t>Livebirths</t>
  </si>
  <si>
    <t>Rates per 1000 births (derived)</t>
  </si>
  <si>
    <t>Pooled cases</t>
  </si>
  <si>
    <t>Pooled livebirths</t>
  </si>
  <si>
    <t>Pooled derived rate</t>
  </si>
  <si>
    <t xml:space="preserve">Using  data quality indicators (DQI) helps program staff and users understand the data and focus the atttention on areas needing improvement, They are also extremely useful to data users for the interpretation of data. DQI may be tracked over time or space (i.e. different sources or sites within a program). The DQIs provide direction for improving data collection and ascertainment and generally to improve surveillance so that it generates accurate, reliable, and timely information for action. </t>
  </si>
  <si>
    <t>Down syndrome ETOP that would have ended as livebirths (*)</t>
  </si>
  <si>
    <t>Expected number of cases (***)</t>
  </si>
  <si>
    <t>(*) Savva et al. Maternal Age-specific fetal loss rates in Down syndrome pregnancies Prenatal Diagn 2006; 26 499-504</t>
  </si>
  <si>
    <t>(***) Hecht, Hook. Rates of Down Syndrome at Livebirth by One-Year Maternal Age intervals in Studies With Apparent Close to Complete Ascertainment in Populations of European Origin Am J Med Gen 62;376-385 (1996)</t>
  </si>
  <si>
    <t>(**) Leoncini et al, How valid are the rates of Down syndrome internationally? Findings from the International Clearinghouse for Birth Defects Surveillance and Research Am J Med Genet Part A 152A:1670–1680 (2010).</t>
  </si>
  <si>
    <t>Observed live births prevalence adjusted (**)</t>
  </si>
  <si>
    <t>Q66.x*10,000/Total number of births &gt; 7.9</t>
  </si>
  <si>
    <t>Welcome to the Data Quality Indicator (DQI) tool!</t>
  </si>
  <si>
    <r>
      <rPr>
        <b/>
        <sz val="14"/>
        <color theme="8" tint="-0.499984740745262"/>
        <rFont val="Calibri"/>
        <family val="2"/>
        <scheme val="minor"/>
      </rPr>
      <t>Why use this tool ?</t>
    </r>
    <r>
      <rPr>
        <b/>
        <sz val="14"/>
        <color theme="1"/>
        <rFont val="Calibri"/>
        <family val="2"/>
        <scheme val="minor"/>
      </rPr>
      <t xml:space="preserve"> </t>
    </r>
    <r>
      <rPr>
        <sz val="14"/>
        <color theme="1"/>
        <rFont val="Calibri"/>
        <family val="2"/>
        <scheme val="minor"/>
      </rPr>
      <t>The short answer is that this tool can</t>
    </r>
    <r>
      <rPr>
        <b/>
        <sz val="14"/>
        <color theme="1"/>
        <rFont val="Calibri"/>
        <family val="2"/>
        <scheme val="minor"/>
      </rPr>
      <t xml:space="preserve"> help you assess some elements of data quality in your program</t>
    </r>
    <r>
      <rPr>
        <sz val="14"/>
        <color theme="1"/>
        <rFont val="Calibri"/>
        <family val="2"/>
        <scheme val="minor"/>
      </rPr>
      <t xml:space="preserve"> -- including ascertainment (how complete is it?) and coding / classification (how precise and accurate is it?). The logic behind these Indicators is that there are certain patterns in the data that are expected, based on the literature and experience in different registries. </t>
    </r>
    <r>
      <rPr>
        <b/>
        <sz val="14"/>
        <color theme="1"/>
        <rFont val="Calibri"/>
        <family val="2"/>
        <scheme val="minor"/>
      </rPr>
      <t xml:space="preserve">Deviations from these expectations indicate that it is worth reviewing those data for opportunities for quality improvement. </t>
    </r>
  </si>
  <si>
    <r>
      <rPr>
        <b/>
        <sz val="14"/>
        <color theme="8" tint="-0.499984740745262"/>
        <rFont val="Calibri"/>
        <family val="2"/>
        <scheme val="minor"/>
      </rPr>
      <t xml:space="preserve">How to use this tool? </t>
    </r>
    <r>
      <rPr>
        <sz val="14"/>
        <color theme="1"/>
        <rFont val="Calibri"/>
        <family val="2"/>
        <scheme val="minor"/>
      </rPr>
      <t xml:space="preserve">Start first by reviewing the </t>
    </r>
    <r>
      <rPr>
        <b/>
        <sz val="14"/>
        <color theme="1"/>
        <rFont val="Calibri"/>
        <family val="2"/>
        <scheme val="minor"/>
      </rPr>
      <t>'Frequently Asked Questions' worksheet,</t>
    </r>
    <r>
      <rPr>
        <sz val="14"/>
        <color theme="1"/>
        <rFont val="Calibri"/>
        <family val="2"/>
        <scheme val="minor"/>
      </rPr>
      <t xml:space="preserve"> which will walk you throught he process -- basically you input your data in the Input Dashboard, and the tool will generate the DQI report of your data.  Then you will have a chance to review the DQI for individual birth defects and use these for your quality assessment and quality improvement processes. Ideally you will track these DQI over time to monitor the quality of your data and strive for continuous improvement. </t>
    </r>
  </si>
  <si>
    <r>
      <t xml:space="preserve">You can play a significant role. You can use it to interpret and improve your data. You can give us feedback about how it worked for you, and how to make it better -- feel free to email us at </t>
    </r>
    <r>
      <rPr>
        <b/>
        <sz val="11"/>
        <color theme="1"/>
        <rFont val="Calibri"/>
        <family val="2"/>
      </rPr>
      <t>centre@icbdsr.org</t>
    </r>
  </si>
  <si>
    <t>Maternal age (years)</t>
  </si>
  <si>
    <t>Table 4. Number of cases of selected birth defects with description specified. This table is used to calculate the description and coding DQI</t>
  </si>
  <si>
    <t>Note: ETOP = Elective terminations of pregnancy</t>
  </si>
  <si>
    <t>Number of cases with type (preaxial, mesoaxial and postaxial) and localization (hand, feet, laterality) specified (Q69.0x-Q69.2x)</t>
  </si>
  <si>
    <r>
      <t xml:space="preserve">Down syndrome </t>
    </r>
    <r>
      <rPr>
        <b/>
        <sz val="11"/>
        <color rgb="FF000000"/>
        <rFont val="Calibri"/>
        <family val="2"/>
        <scheme val="major"/>
      </rPr>
      <t>(Q90)</t>
    </r>
  </si>
  <si>
    <r>
      <rPr>
        <i/>
        <sz val="12"/>
        <color theme="8" tint="-0.499984740745262"/>
        <rFont val="Calibri"/>
        <family val="2"/>
        <scheme val="minor"/>
      </rPr>
      <t xml:space="preserve">Notes:  </t>
    </r>
    <r>
      <rPr>
        <i/>
        <sz val="12"/>
        <color theme="1"/>
        <rFont val="Calibri"/>
        <family val="2"/>
        <scheme val="minor"/>
      </rPr>
      <t>Two worksheets are marked 'do not edit' -- these worksheet use data from the literature to compute some of the DQI. To avoid accidentally overwriting these data, these two worksheet have been locked (if for any reason there is a need to edit those data in the future, the password is DQI</t>
    </r>
  </si>
  <si>
    <t>Upper limb deficiencies (Q71)</t>
  </si>
  <si>
    <t>Lower limb deficiencies (Q72)</t>
  </si>
  <si>
    <t>Prevalence of postaxial polydactyly &gt;  prevalence of preaxial polydactyly</t>
  </si>
  <si>
    <t>Table 2. Clinical classification and prevalence of cases with selected birth defects. This table is used to generate the ascertainment DQI and the classification DQI</t>
  </si>
  <si>
    <t>Preaxial (Q69.00,Q69.1,Q69.20)</t>
  </si>
  <si>
    <t>Postaxial (Q69.02,Q69.22)</t>
  </si>
  <si>
    <t>Number of spina bifida cases with specified level (Q05.0x,Q05.1x,Q05.2x,Q05.3x,Q05.5x,Q05.6x,Q05.7x,Q05.8x)</t>
  </si>
  <si>
    <t>Number of cases with limb deficiencies type and localization specified (Q71.0-Q71.6,Q72.0-72.7)</t>
  </si>
  <si>
    <t>Number of cases with microtia with specified degree (Q16.0,Q17.22,Q17.23)*</t>
  </si>
  <si>
    <t xml:space="preserve">Number of spina bifida cases with skin coverage specified - open or closed (Q05.x1,Q05.x2) </t>
  </si>
  <si>
    <t>Number of cases with cleft palate, with specified extension - hard and/or soft palate (Q35.1,Q35.3,Q35.5,Q35.7)</t>
  </si>
  <si>
    <t>Number of encephalocele cases with a specified localization - occipital, temporal, frontal, etc (Q01.0,Q01.1,Q01.2,Q01.8,Q01.80,Q01.81 ,Q01.82,Q01.83)</t>
  </si>
  <si>
    <t>(Q35.x,Q36.x,Q37.x)*10,000/Total number of births &gt; 11.1</t>
  </si>
  <si>
    <t>(Q36.0,Q36.1,Q36.90)*100 / Q36.x</t>
  </si>
  <si>
    <t>There should not be any cases with separate codes for cleft lip and for cleft palate (Q35,Q36/Q37)</t>
  </si>
  <si>
    <t>(Q05.0x,Q05.1x,Q05.2x,Q05.3x,Q05.5x,Q05.6x,Q05.7x,Q05.8x)*100 / Q05.x</t>
  </si>
  <si>
    <t>(Q71.0-Q71.6,Q72.0-72.7)*100 / (Q71.x,Q72.x,Q73.x)</t>
  </si>
  <si>
    <t>(Q16.0,Q17.22,Q17.23)*100 / (Q16.0,Q17.2x)</t>
  </si>
  <si>
    <t>(Q35.1,Q35.3,Q35.5,Q35.7)*100 /  Q35.x</t>
  </si>
  <si>
    <t>(Q00.x,Q01.x,Q05.x)*10,000/Total number of births</t>
  </si>
  <si>
    <t>(Q05.x1,Q05.x2) / Q05.x</t>
  </si>
  <si>
    <t>(Q01.0,Q01.1,Q01.2,Q01.8,Q01.80,Q01.81 ,Q01.82,Q01.83)*100 / Q01.x</t>
  </si>
  <si>
    <t>(Q79.2,Q79.3)*100 / (Q79.2,Q79.3,Q79.5)</t>
  </si>
  <si>
    <t>(Q79.2,Q79.3,Q79.5)*10,000/Total number of births &gt; 3</t>
  </si>
  <si>
    <t>(Q71.x,Q72.x,Q73.x)*10,000/Total number of births &gt; 3.8</t>
  </si>
  <si>
    <t>Prevalence of upper limb defects &gt; prevalence of lower limb defects &gt; prevalence of upper,lower limb defects</t>
  </si>
  <si>
    <t>(Q16.0,Q17.2x)*10,000/Total number of births</t>
  </si>
  <si>
    <t>(Q69.02,Q69.22)*10,000/Total number of births &gt; (Q69.00,Q69.20)*10,000/Total number of births</t>
  </si>
  <si>
    <r>
      <rPr>
        <b/>
        <sz val="12"/>
        <color theme="8" tint="-0.499984740745262"/>
        <rFont val="Calibri"/>
        <family val="2"/>
        <scheme val="minor"/>
      </rPr>
      <t>Acknowledgments and References</t>
    </r>
    <r>
      <rPr>
        <sz val="12"/>
        <color theme="8" tint="-0.499984740745262"/>
        <rFont val="Calibri"/>
        <family val="2"/>
        <scheme val="minor"/>
      </rPr>
      <t>:</t>
    </r>
    <r>
      <rPr>
        <sz val="12"/>
        <color theme="1"/>
        <rFont val="Calibri"/>
        <family val="2"/>
        <scheme val="minor"/>
      </rPr>
      <t xml:space="preserve">  this tool is based on the work developed over the years at the International Center for Birth Defects (ICBD), the head office of the International Clearinghouse for Birth Defects Surveillance and Research (ICBDSR), and at RENAC (National Registry of Birth Defects of Argentina) -- and in particular the work of Pierpaolo Mastroiacovo, MD, Boris Groisman, MD, and Lorenzo Botto, MD. Please send any comments or suggestions to centre@icbdsr.org. 
Useful references in the literature include the following:
- https://pubmed.ncbi.nlm.nih.gov/30746866/   : Birth Defects Res 2019 Apr 1;111(6):324-332. doi: 10.1002/bdr2.1474. Epub 2019 Feb 11. A proposal for the systematic assessment of data quality indicators in birth defects surveillance. Boris Groisman, Pierpaolo Mastroiacovo, Pablo Barbero, María Paz Bidondo, Rosa Liascovich, Lorenzo D Botto
- https://pubmed.ncbi.nlm.nih.gov/30756506/  : Birth Defects Res . 2019 Apr 1;111(6):333-340. doi: 10.1002/bdr2.1472. Epub 2019 Feb 13. Application of quality indicators to data from the National Network of Congenital Anomalies of Argentina. Boris Groisman, Pablo Barbero, Pierpaolo Mastroiacovo, Lorenzo D Botto, María Paz Bidondo, Rosa Liascovich                                                                                            </t>
    </r>
  </si>
  <si>
    <t>Q71.0</t>
  </si>
  <si>
    <t>Congenital complete absence of upper limb(s)
Amelia of upper limb</t>
  </si>
  <si>
    <t>Q71.1</t>
  </si>
  <si>
    <t>Congenital absence of upper arm and forearm with hand present
Phocomelia of upper limb</t>
  </si>
  <si>
    <t>Q71.2</t>
  </si>
  <si>
    <t>Congenital absence of both forearm and hand</t>
  </si>
  <si>
    <t>Q71.3</t>
  </si>
  <si>
    <t>Congenital absence of hand and finger(s)</t>
  </si>
  <si>
    <t>Q71.30</t>
  </si>
  <si>
    <t>Congenital absence of finger(s)
(Remainder of hand intact)</t>
  </si>
  <si>
    <t>Q71.31</t>
  </si>
  <si>
    <t>Absence or hypoplasia of thumb
(Other digits intact)</t>
  </si>
  <si>
    <t>Q71.4</t>
  </si>
  <si>
    <t>Q71.5</t>
  </si>
  <si>
    <t>Longitudinal reduction defect of ulna</t>
  </si>
  <si>
    <t>Q71.6</t>
  </si>
  <si>
    <t>Lobster-claw hand
Congenital cleft hand</t>
  </si>
  <si>
    <t>Q71.8</t>
  </si>
  <si>
    <t>Other reduction defects of upper limb(s)
Congenital shortening of upper limb(s)</t>
  </si>
  <si>
    <t>Q71.80</t>
  </si>
  <si>
    <t>Congenital absence of all fingers</t>
  </si>
  <si>
    <t>Q71.9</t>
  </si>
  <si>
    <t>Reduction defect of upper limb, unspecified
Congenital amputation of upper limb NOS
Constriction ring syndrome of upper limb NOS</t>
  </si>
  <si>
    <t>Q72.0</t>
  </si>
  <si>
    <t>Congenital complete absence of lower limb(s)
Amelia of lower limb</t>
  </si>
  <si>
    <t>Q72.1</t>
  </si>
  <si>
    <t>Congenital absence of thigh and lower leg with foot present
Phocomelia of lower limb</t>
  </si>
  <si>
    <t>Q72.2</t>
  </si>
  <si>
    <t>Congenital absence of both lower leg and foot</t>
  </si>
  <si>
    <t>Q72.3</t>
  </si>
  <si>
    <t>Congenital absence of foot and toe(s)</t>
  </si>
  <si>
    <t>Q72.30</t>
  </si>
  <si>
    <t>Congenital absence or hypoplasia of toe(s) with remainder of foot intact</t>
  </si>
  <si>
    <t>Q72.31</t>
  </si>
  <si>
    <t>Absence or hypoplasia of first toe with other digits present</t>
  </si>
  <si>
    <t>Q72.4</t>
  </si>
  <si>
    <t>Longitudinal reduction defect of femur
Proximal femoral focal deficiency</t>
  </si>
  <si>
    <t>Q72.5</t>
  </si>
  <si>
    <t>Longitudinal reduction defect of tibia
Absence of tibia</t>
  </si>
  <si>
    <t>Q72.6</t>
  </si>
  <si>
    <t>Longitudinal reduction defect of fibula
Absence of fibula</t>
  </si>
  <si>
    <t>Q72.7</t>
  </si>
  <si>
    <t>Split foot</t>
  </si>
  <si>
    <t>Q72.8</t>
  </si>
  <si>
    <t>Other reduction defects of lower limb(s)
Congenital shortening of lower limb(s)</t>
  </si>
  <si>
    <t>Q72.80</t>
  </si>
  <si>
    <t>Congenital absence of all toes</t>
  </si>
  <si>
    <t>Q72.9</t>
  </si>
  <si>
    <t>Reduction defect of lower limb, unspecified
Congenital amputation of lower limb NOS
Constriction ring syndrome of lower limb NOS</t>
  </si>
  <si>
    <t>Q73.0</t>
  </si>
  <si>
    <t>Congenital absence of unspecified limb(s)
Amelia NOS</t>
  </si>
  <si>
    <t>Q73.1</t>
  </si>
  <si>
    <t>Phocomelia, unspecified limb(s)
Phocomelia NOS</t>
  </si>
  <si>
    <t>Q73.8</t>
  </si>
  <si>
    <t>Other reduction defects of unspecified limb(s)
Longitudinal reduction deformity of unspecified limb(s)
Ectromelia / Hemimelia / Reduction defect of limb(s) NOS
Amputation of unspecified limb(s)
Constriction ring syndrome of unspecified limb(s)</t>
  </si>
  <si>
    <t>Q73.80</t>
  </si>
  <si>
    <t>Absent digits NOS</t>
  </si>
  <si>
    <t>Longitudinal reduction defect of radius
Clubhand (congenital)
Radial clubhands
Absence of radius)</t>
  </si>
  <si>
    <t>Longitudinal, postaxial</t>
  </si>
  <si>
    <t>Longitudinal, preaxial</t>
  </si>
  <si>
    <t>Transverse, intercalary</t>
  </si>
  <si>
    <t>Transverse, terminal</t>
  </si>
  <si>
    <t>Amelia</t>
  </si>
  <si>
    <t>Preaxial limb deficiencies (Q71.31,Q71.4,Q72.31,Q72.5)</t>
  </si>
  <si>
    <t>Clinical classification (2)</t>
  </si>
  <si>
    <t>(2) Rasmussen SA et al; National Birth Defects Prevention Study. Guidelines for case classification for the National Birth Defects Prevention Study. Birth Defects Res A Clin Mol Teratol. 2003 Mar;67(3):193-201. doi: 10.1002/bdra.10012.</t>
  </si>
  <si>
    <r>
      <rPr>
        <u/>
        <sz val="11"/>
        <color theme="1"/>
        <rFont val="Calibri"/>
        <family val="2"/>
        <scheme val="major"/>
      </rPr>
      <t xml:space="preserve">&gt; </t>
    </r>
    <r>
      <rPr>
        <sz val="11"/>
        <color theme="1"/>
        <rFont val="Calibri"/>
        <family val="2"/>
        <scheme val="major"/>
      </rPr>
      <t xml:space="preserve">45 </t>
    </r>
  </si>
  <si>
    <t>Age unknown</t>
  </si>
  <si>
    <t>DQ01.11</t>
  </si>
  <si>
    <t>DQ01.12</t>
  </si>
  <si>
    <t>DQ01.21</t>
  </si>
  <si>
    <t>DQ01.22</t>
  </si>
  <si>
    <t>DQ01.31</t>
  </si>
  <si>
    <t>DQ01.41</t>
  </si>
  <si>
    <t>DQ02.11</t>
  </si>
  <si>
    <t>DQ02.12</t>
  </si>
  <si>
    <t>DQ01.32</t>
  </si>
  <si>
    <t>DQ02.21</t>
  </si>
  <si>
    <t>DQ02.22</t>
  </si>
  <si>
    <t>DQ02.31</t>
  </si>
  <si>
    <t>DQ02.41</t>
  </si>
  <si>
    <t>DQ02.42</t>
  </si>
  <si>
    <t>DQ03.11</t>
  </si>
  <si>
    <t>DQ03.12</t>
  </si>
  <si>
    <t>DQ03.13</t>
  </si>
  <si>
    <t>DQ04.11</t>
  </si>
  <si>
    <t>DQ04.12</t>
  </si>
  <si>
    <t>DQ05.11</t>
  </si>
  <si>
    <t>DQ05.12</t>
  </si>
  <si>
    <t>DQ05.13</t>
  </si>
  <si>
    <t>DQ05.14</t>
  </si>
  <si>
    <t>DQ06.11</t>
  </si>
  <si>
    <t>DQ06.12</t>
  </si>
  <si>
    <t>DQ07.11</t>
  </si>
  <si>
    <t>DQ07.12</t>
  </si>
  <si>
    <t>DQ08.11</t>
  </si>
  <si>
    <t>DQ08.12</t>
  </si>
  <si>
    <t>DQ09.11</t>
  </si>
  <si>
    <t>DQ09.12</t>
  </si>
  <si>
    <t>DQ10.11</t>
  </si>
  <si>
    <t>DQ10.12</t>
  </si>
  <si>
    <t>(3) Selected critical congenital heart defects, as used in the study reported in Bakker MK, Bergman JEH, Krikov S, et al. Prenatal diagnosis and prevalence of critical congenital heart defects: an international retrospective cohort study. BMJ Open 2019;9:e028139: Persistent truncus arteriosus (Q20.0), Double outlet right ventricle (Q20.1), D-transposition of great arteries (Q20.3), Single ventricle (Q20.4), Tetralogy of Fallot (Q21.3), Pulmonary valve atresia (Q22.0), Tricuspid atresia (Q22.4), Aortic valve stenosis (Q23.0), hypoplastic left heart syndrome (Q23.4), coarctation of the aorta (Q25.1), interrupted aortic arch (Q25.2), total anomalous pulmonary venous return (Q26.2)</t>
  </si>
  <si>
    <t>Unspecified limb deficiency</t>
  </si>
  <si>
    <t>Number of cases with specified congenital heart defects (Q20.0-Q20.6,Q21.0-Q21.8,Q22.0-Q22.6,Q23.0-Q23.4,Q24.0-Q24.6,Q25.0-Q25.7,Q26.2)</t>
  </si>
  <si>
    <t>(Q20.0,Q20.1,Q20.3,Q20.4,Q21.3,Q22.0,Q22.4, Q23.0,Q23.4,Q25.1,Q25.2,Q26.2)*10,000/Total number of births &gt; 21.5</t>
  </si>
  <si>
    <t>Longitudinal, axial</t>
  </si>
  <si>
    <t>(Q20.0-Q20.6,Q21.0-Q21.8,Q22.0-Q22.6,Q23.0-Q23.4,Q24.0-Q24.6,Q25.0-Q25.7,Q26.2)*100 / Q20.x-Q26.2</t>
  </si>
  <si>
    <t>Congenital heart defects (Q20.x-Q25.x,Q26.2)</t>
  </si>
  <si>
    <t>Cases with Q20.x-Q25.x,Q26.2(Q90.x)*100 / Q90.x &gt; 0.4</t>
  </si>
  <si>
    <t>Number of cases coded with ambiguous genitalia if hypospadias is the only diagnosis (Q54.0-Q54.3,Q54.8,Q54.9 &amp; Q56.4)</t>
  </si>
  <si>
    <t>(Q54.0-Q54.3,Q54.8,Q54.9)*10,000/Total number of births &gt; 6.2</t>
  </si>
  <si>
    <t>(Q54.0-Q54.3)*100 / Q54.0,Q54.1,Q54.2,Q54.3,Q54.8,Q54.9</t>
  </si>
  <si>
    <t>(Q54.0-Q54.3,Q54.8,Q54.9) ∩ Q56.4 = 0</t>
  </si>
  <si>
    <t>Observed expected ratio of Down syndrome should be between 0.67 and 1.33. This method compares the observed number of cases with DS (livebirths plus elective pregnancy terminations, adjusted for spontaneous fetal losses that would have occurred if the pregnancy had been allowed to continue) in each single year of maternal age, with the expected number of cases based on the best-published data on rates by year of maternal age. (4)</t>
  </si>
  <si>
    <t>Ratio observed / expected (3)</t>
  </si>
  <si>
    <t>Selected critical congenital heart defects (3)</t>
  </si>
  <si>
    <t>Postaxial limb deficiencies (Q71.5,Q72.6)</t>
  </si>
  <si>
    <t>Transverse  limb deficiencies (Q71.1,Q71.2,Q71.3,Q71.30,Q71.80,Q72.1,Q72.2,Q72.3,Q72.30,Q72.4,Q72.80,Q73.1)</t>
  </si>
  <si>
    <t>Proportion (%) of cases with specified laterality of the cleft lip</t>
  </si>
  <si>
    <r>
      <t xml:space="preserve">DO NOT EDIT - </t>
    </r>
    <r>
      <rPr>
        <b/>
        <sz val="14"/>
        <color theme="8" tint="-0.499984740745262"/>
        <rFont val="Calibri"/>
        <family val="2"/>
      </rPr>
      <t xml:space="preserve">This worksheet is used to populate table 1 of the DQI Report -- </t>
    </r>
    <r>
      <rPr>
        <b/>
        <i/>
        <sz val="14"/>
        <color theme="8" tint="-0.499984740745262"/>
        <rFont val="Calibri"/>
        <family val="2"/>
      </rPr>
      <t>(to change, go to 'Review' choose 'Unprotect Sheet' and enter the password 'DQI' )</t>
    </r>
  </si>
  <si>
    <t>DQI Code</t>
  </si>
  <si>
    <t>DQ02.12,DQ02.31</t>
  </si>
  <si>
    <t>DQ02.12,DQ02.21,DQ02.22,DQ02.31</t>
  </si>
  <si>
    <t>DQ02.12,DQ02.41,DQ02.41</t>
  </si>
  <si>
    <t>DQ01.12,DQ01.21</t>
  </si>
  <si>
    <t>Number of cases of cleft lip only with laterality specified (Q36.0,Q36.1,Q36.90)</t>
  </si>
  <si>
    <t>DQ01.12,DQ01.41</t>
  </si>
  <si>
    <t>DQ01.12,DQ01.32</t>
  </si>
  <si>
    <t>DQ03.11,DQ03.12</t>
  </si>
  <si>
    <t>DQ03.14</t>
  </si>
  <si>
    <t>DQ03.15</t>
  </si>
  <si>
    <t>DQ03.11,DQ03.13,DQ03.14</t>
  </si>
  <si>
    <t>Q03.15</t>
  </si>
  <si>
    <t>DQ03.16</t>
  </si>
  <si>
    <t>DQ03.11,DQ03.13,DQ03.16</t>
  </si>
  <si>
    <t>DQ04.11,DQ04.14</t>
  </si>
  <si>
    <t>DQ04.12,DQ04.15</t>
  </si>
  <si>
    <t>DQ04.13</t>
  </si>
  <si>
    <t>DQ08.11,DQ08.12</t>
  </si>
  <si>
    <t>DQ10.13</t>
  </si>
  <si>
    <t>DQ03.21</t>
  </si>
  <si>
    <t>DQ04.14</t>
  </si>
  <si>
    <t>DQ04.15</t>
  </si>
  <si>
    <t>Related DQI (see DQI definitions sheet)</t>
  </si>
  <si>
    <t>Suggested codes and classification by axis of limb deficiencies</t>
  </si>
  <si>
    <t>These codes may be used differently in different registries. Some may use these codes for transverse terminal , others for longitudinal, postaxial. Please check the check what the operating coding rules are for your program so you can interpret the findings accordingly</t>
  </si>
  <si>
    <t>Birth defect (suggested ICD-10 RCPCH codes) (1)</t>
  </si>
  <si>
    <t>Suggested ICD 10 RCPCH codes (1)</t>
  </si>
  <si>
    <t>(1) We suggest ICD-10 RCPCH codes for each birth defect. However, some  ICD-10 RCPCH codes may be ambiguous or what is used in your system may differ from what we suggest. In that case, the critical step is that  you count correctly the specific birth defects by appropriately choosing the codes that you use in your system. Codes are available at https://eu-rd-platform.jrc.ec.europa.eu/sites/default/files/EUROCAT-Q-Chapter-2008.pdf. The “.x” extension indicates a wildcard (any number from 0 to 9). The "-" indicates a range of codes. For example, Q71.2-Q71.30 means any code from Q71.2 through Q71.30.</t>
  </si>
  <si>
    <t>Code (1)</t>
  </si>
  <si>
    <t>Classification by axis (2)</t>
  </si>
  <si>
    <t xml:space="preserve">(2) World Health Organization, Centers for Disease Control and Prevention (‎U.S.)‎ &amp; International Clearinghouse for Birth Defects Monitoring Systems. (‎2020)‎. A manual for program managers. World Health Organization. https://www.cdc.gov/ncbddd/birthdefects/surveillancemanual/resource-library/Birth-Defects-Surveillance-A-Manual-for-Programme-Managers-2020Manual-P.pdf. </t>
  </si>
  <si>
    <t>(1) We suggest ICD-10 RCPCH codes for each birth defect. However, some  ICD-10 RCPCH codes may be ambiguous or what is used in your system may differ from what we suggest. In that case, the critical step is that  you count correctly the specific birth defects by appropriately choosing the codes that you use in your system. Codes are available at https://eu-rd-platform.jrc.ec.europa.eu/sites/default/files/EUROCAT-Q-Chapter-2008.pdf.</t>
  </si>
  <si>
    <t>Note: We suggest ICD-10 RCPCH codes for each birth defect. However, some  ICD-10 RCPCH codes may be ambiguous or what is used in your system may differ from what we suggest. In that case, the critical step is that  you count correctly the specific birth defects by appropriately choosing the codes that you use in your system. Codes are available at https://eu-rd-platform.jrc.ec.europa.eu/sites/default/files/EUROCAT-Q-Chapter-2008.pdf. The “.x” extension indicates a wildcard (any number from 0 to 9). The "-" indicates a range of codes. For example, Q66.0-Q66.7 means any code from Q66.0 through Q66.7.</t>
  </si>
  <si>
    <t>Average</t>
  </si>
  <si>
    <t>Fetal loss average - CVS and amniocentesis (%)</t>
  </si>
  <si>
    <t>Maternal age segment</t>
  </si>
  <si>
    <t>Maternal age at estimated date of delivery (years)</t>
  </si>
  <si>
    <t>Ratio of spina bifida / anencephaly should be between 1.00 and 1.33</t>
  </si>
  <si>
    <t>Cases with congenital heart defects among livebirths with Down syndrome (Q20.x-Q25.x,Q26.2)</t>
  </si>
  <si>
    <t>Proportion (%) of Down syndrome livebirths with related congenital  heart defects should be 40% or higher</t>
  </si>
  <si>
    <r>
      <t xml:space="preserve">DO NOT EDIT - </t>
    </r>
    <r>
      <rPr>
        <b/>
        <sz val="14"/>
        <color theme="8" tint="-0.499984740745262"/>
        <rFont val="Calibri"/>
        <family val="2"/>
      </rPr>
      <t xml:space="preserve">This worksheet is used to populate Table 3 from Input dashboard and Table 2 from DQI Report -- </t>
    </r>
    <r>
      <rPr>
        <b/>
        <i/>
        <sz val="14"/>
        <color theme="8" tint="-0.499984740745262"/>
        <rFont val="Calibri"/>
        <family val="2"/>
      </rPr>
      <t>(to change, go to 'Review' choose 'Unprotect Sheet' and enter the password 'DQI' )</t>
    </r>
  </si>
  <si>
    <t>(*) Savva et al, Maternal Age-specific fetal loss rates in Down syndrome pregnancies, Prenatal Diagn 2006; 26 499-504</t>
  </si>
  <si>
    <t>Table 1 - Maternal Age-specific fetal loss rates in Down syndrome pregnancies (*)</t>
  </si>
  <si>
    <t>(**) Live birth rate by maternal age is calculated by averaging fetal loss rates estimated from the point of CVS and amniocentesis.</t>
  </si>
  <si>
    <t>Table 2 - Live birth rate by maternal age (calculated data **)</t>
  </si>
  <si>
    <t>(***) Live birth rates for each age segment is calculated as the average of the respective per-year rates. Data is not available for fetal loss rates of maternal ages below age 25. Live birth rate is assumed to be equivalent to that belonging to the 20-24 year age segment.</t>
  </si>
  <si>
    <t>Table 4 - Rates of Down Syndrome at Livebirth by One-Year Maternal Age intervals (****)</t>
  </si>
  <si>
    <t>(****) Hecht, Hook, Rates of Down Syndrome at Livebirth by One-Year Maternal Age intervals in Studies With Apparent Close to Complete Ascertainment in Populations of European Origin, Am J Med Gen 62;376-385 (1996)</t>
  </si>
  <si>
    <t>Table 5 - Rates of Down Syndrome at Livebirth by maternal age segments (calculated data)</t>
  </si>
  <si>
    <t>Pooled derived rate * 10000 livebirths</t>
  </si>
  <si>
    <t>Table 3 - Live birth rate by maternal age segment (calculated data ***)</t>
  </si>
  <si>
    <r>
      <t xml:space="preserve">Enter your data in the green-shaded cells: </t>
    </r>
    <r>
      <rPr>
        <sz val="14"/>
        <color theme="1"/>
        <rFont val="Calibri"/>
        <family val="2"/>
        <scheme val="major"/>
      </rPr>
      <t>these data will be used to generate the  Data Quality Indicators Report</t>
    </r>
    <r>
      <rPr>
        <b/>
        <sz val="14"/>
        <color theme="1"/>
        <rFont val="Calibri"/>
        <family val="2"/>
        <scheme val="major"/>
      </rPr>
      <t xml:space="preserve">
The highlighted cells in yellow were recently changed. If you don´t have data for a cell, leave it blank. </t>
    </r>
  </si>
  <si>
    <t>Table 3. Number of Down syndrome cases by maternal age. If you don´t have data on ETOP, please leave those cells blank. This table is used to calculate the observed:expected ratio of Down syndrome (related DQI: DQ10.12 - see DQI definitions sheet)</t>
  </si>
  <si>
    <t>(1)  We suggest ICD-10 RCPCH codes for each birth defect. However, some  ICD-10 RCPCH codes may be ambiguous or what is used in your system may differ from what we suggest. In that case, the critical step is that  you count correctly the specific birth defects by appropriately choosing the codes that you use in your system.    Codes available at https://eu-rd-platform.jrc.ec.europa.eu/sites/default/files/EUROCAT-Q-Chapter-2008.pdf. The “.x” extension indicates a wildcard (any number from 0 to 9). The "-" indicates a range of codes. For example, Q71.2-Q71.30 means any code from Q71.2 through Q71.30.</t>
  </si>
  <si>
    <t>Critical congenital heart defects (3)</t>
  </si>
  <si>
    <t>Limb deficiencies (2)</t>
  </si>
  <si>
    <t xml:space="preserve">(4)   Loane M, Dolk H, Garne E, Greenlees R; EUROCAT Working Group. Paper 3: EUROCAT data quality indicators for population-based registries of congenital anomalies. Birth Defects Res A Clin Mol Teratol. 2011 Mar;91 Suppl 1:S23-30. </t>
  </si>
  <si>
    <r>
      <t>(5)</t>
    </r>
    <r>
      <rPr>
        <sz val="7"/>
        <color theme="1"/>
        <rFont val="Times New Roman"/>
        <family val="1"/>
      </rPr>
      <t xml:space="preserve">    </t>
    </r>
    <r>
      <rPr>
        <sz val="11"/>
        <color theme="1"/>
        <rFont val="Calibri"/>
        <family val="2"/>
      </rPr>
      <t>Leoncini E, Botto LD, Cocchi G, Annerén G, Bower C, Halliday J, Amar E, Bakker MK, Bianca S, Canessa Tapia MA, Castilla EE, Csáky-Szunyogh M, Dastgiri S, Feldkamp ML, Gatt M, Hirahara F, Landau D, Lowry RB, Marengo L, McDonnell R, Mathew TM, Morgan M, Mutchinick OM, Pierini A, Poetzsch S, Ritvanen A, Scarano G, Siffel C, Sípek A, Szabova E, Tagliabue G, Vollset SE, Wertelecki W, Zhuchenko L, Mastroiacovo P.How valid are the rates of Down syndrome internationally? Findings from the International Clearinghouse for Birth Defects Surveillance and Research. Am J Med Genet A. 2010 Jul;152A(7):1670-80.</t>
    </r>
  </si>
  <si>
    <t xml:space="preserve">(Q71.1,Q71.2,Q71.3,Q71.30,Q71.80,Q72.1,Q72.2,Q72.3,Q72.30,Q72.4,Q73.1) &gt; (Q71.31,Q71.4,Q72.31,Q72.5)*10,000/Total number of births &gt; (Q71.5,Q72.6)*10,000/Total number of births </t>
  </si>
  <si>
    <t>(2) See the table "Suggested codes and classification by axis of limb deficiencies" below for more information on these codes</t>
  </si>
  <si>
    <t>I see that you suggest several ICD-10 RCPCH codes for each malformation. What if those codes are not the same codes that I use in my program?</t>
  </si>
  <si>
    <t xml:space="preserve"> The main developers of this tool are Boris Groisman, MD (RENAC - National network of Congenital Anomalies of Argentina), Pierpaolo Mastroiacovo, MD (International Center on Birth Defects, Rome, Italy) and Lorenzo Botto, MD (Division of Medical Genetics, University of Utah, USA). The underlying concepts have been developed over the years at the International Center on Birth Defects (ICBD), the head office and research arm of the ICBDSR (International Clearinghouse for Birth Defects Surveillance and Research). However, the faults of this version are entirely ours.</t>
  </si>
  <si>
    <t xml:space="preserve">Enter your data in the 4 tables of the "Input dashboard". Once you have completed the data input, go to the "DQI Report" worksheet. There you will find the DQI related to your data. </t>
  </si>
  <si>
    <t>Where can I find the last version of the excel DQI tool?</t>
  </si>
  <si>
    <t>The last version of the tool is available in this link: http://www.icbdsr.org/data-quality-indicators-tool/</t>
  </si>
  <si>
    <t xml:space="preserve">The ICD-10 RCPCH codes listed are suggestions based on ‘best available’ codes in typical programs . However, some ICD10 RCPH codes, while good, are not perfect: some  ICD-10 RCPCH codes may be ambiguous or what you use in your system may be different (and possibly better suited to these anomalies). In these cases, the critical point is to count correctly the specific birth defects (e.g., preaxial vs. postaxial vs. terminal deficiencies) using the best coding system available to you, even if they differ from the suggestions in the table. For example, there is a DQI where you have to count cases with terminal transverse limb deficiencies. Some systems use Q71.30 and Q72.30 for transverse terminal limb deficiencies, but others consider those codes for longitudinal postaxial. Please check what the operating coding rules for terminal transverse limb deficiencies. so you can count these cases correctly. Remember that the main purpose of the DQI is internal evaluation of your own data, to assess ‘quality’ now and over time. For this reason, the goal is consistency and optimization within your own system / coding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</si>
</sst>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0"/>
    <numFmt numFmtId="166" formatCode="0.0%"/>
    <numFmt numFmtId="167" formatCode="0.000"/>
  </numFmts>
  <fonts count="53" x14ac:knownFonts="1">
    <font>
      <sz val="11"/>
      <color theme="1"/>
      <name val="Arial"/>
    </font>
    <font>
      <sz val="11"/>
      <color theme="1"/>
      <name val="Calibri"/>
      <family val="2"/>
      <scheme val="minor"/>
    </font>
    <font>
      <b/>
      <sz val="20"/>
      <color rgb="FF244061"/>
      <name val="Calibri"/>
      <family val="2"/>
    </font>
    <font>
      <sz val="11"/>
      <name val="Arial"/>
      <family val="2"/>
    </font>
    <font>
      <b/>
      <sz val="14"/>
      <color rgb="FF244061"/>
      <name val="Calibri"/>
      <family val="2"/>
    </font>
    <font>
      <sz val="11"/>
      <color theme="1"/>
      <name val="Calibri"/>
      <family val="2"/>
    </font>
    <font>
      <b/>
      <sz val="11"/>
      <color theme="1"/>
      <name val="Calibri"/>
      <family val="2"/>
    </font>
    <font>
      <sz val="14"/>
      <color theme="1"/>
      <name val="Calibri"/>
      <family val="2"/>
    </font>
    <font>
      <b/>
      <sz val="12"/>
      <color theme="1"/>
      <name val="Calibri"/>
      <family val="2"/>
    </font>
    <font>
      <sz val="12"/>
      <color theme="1"/>
      <name val="Calibri"/>
      <family val="2"/>
    </font>
    <font>
      <sz val="11"/>
      <color rgb="FF000000"/>
      <name val="Calibri"/>
      <family val="2"/>
    </font>
    <font>
      <sz val="11"/>
      <name val="Arial"/>
      <family val="2"/>
    </font>
    <font>
      <sz val="11"/>
      <color theme="1"/>
      <name val="Arial"/>
      <family val="2"/>
    </font>
    <font>
      <sz val="11"/>
      <color theme="1"/>
      <name val="Calibri"/>
      <family val="2"/>
    </font>
    <font>
      <sz val="7"/>
      <color theme="1"/>
      <name val="Times New Roman"/>
      <family val="1"/>
    </font>
    <font>
      <sz val="11"/>
      <color theme="1"/>
      <name val="Calibri"/>
      <family val="2"/>
    </font>
    <font>
      <b/>
      <sz val="12"/>
      <color theme="8" tint="-0.499984740745262"/>
      <name val="Calibri"/>
      <family val="2"/>
      <scheme val="minor"/>
    </font>
    <font>
      <sz val="12"/>
      <color theme="1"/>
      <name val="Calibri"/>
      <family val="2"/>
      <scheme val="minor"/>
    </font>
    <font>
      <b/>
      <sz val="14"/>
      <color theme="8" tint="-0.499984740745262"/>
      <name val="Calibri"/>
      <family val="2"/>
      <scheme val="minor"/>
    </font>
    <font>
      <sz val="14"/>
      <color theme="1"/>
      <name val="Calibri"/>
      <family val="2"/>
      <scheme val="minor"/>
    </font>
    <font>
      <b/>
      <sz val="14"/>
      <color theme="1"/>
      <name val="Calibri"/>
      <family val="2"/>
      <scheme val="minor"/>
    </font>
    <font>
      <i/>
      <sz val="12"/>
      <color theme="1"/>
      <name val="Calibri"/>
      <family val="2"/>
      <scheme val="minor"/>
    </font>
    <font>
      <sz val="12"/>
      <color theme="8" tint="-0.499984740745262"/>
      <name val="Calibri"/>
      <family val="2"/>
      <scheme val="minor"/>
    </font>
    <font>
      <i/>
      <sz val="12"/>
      <color theme="8" tint="-0.499984740745262"/>
      <name val="Calibri"/>
      <family val="2"/>
      <scheme val="minor"/>
    </font>
    <font>
      <b/>
      <sz val="12"/>
      <color theme="1"/>
      <name val="Calibri"/>
      <family val="2"/>
    </font>
    <font>
      <b/>
      <sz val="12"/>
      <color theme="8" tint="-0.499984740745262"/>
      <name val="Calibri"/>
      <family val="2"/>
    </font>
    <font>
      <b/>
      <sz val="11"/>
      <color theme="8" tint="-0.499984740745262"/>
      <name val="Calibri"/>
      <family val="2"/>
    </font>
    <font>
      <b/>
      <sz val="20"/>
      <color rgb="FF244061"/>
      <name val="Calibri"/>
      <family val="2"/>
      <scheme val="major"/>
    </font>
    <font>
      <sz val="11"/>
      <color theme="1"/>
      <name val="Calibri"/>
      <family val="2"/>
      <scheme val="major"/>
    </font>
    <font>
      <b/>
      <sz val="14"/>
      <color theme="1"/>
      <name val="Calibri"/>
      <family val="2"/>
      <scheme val="major"/>
    </font>
    <font>
      <sz val="14"/>
      <color theme="1"/>
      <name val="Calibri"/>
      <family val="2"/>
      <scheme val="major"/>
    </font>
    <font>
      <b/>
      <sz val="11"/>
      <color theme="1"/>
      <name val="Calibri"/>
      <family val="2"/>
      <scheme val="major"/>
    </font>
    <font>
      <sz val="11"/>
      <name val="Calibri"/>
      <family val="2"/>
      <scheme val="major"/>
    </font>
    <font>
      <b/>
      <sz val="11"/>
      <color rgb="FF000000"/>
      <name val="Calibri"/>
      <family val="2"/>
      <scheme val="major"/>
    </font>
    <font>
      <sz val="9"/>
      <color theme="1"/>
      <name val="Calibri"/>
      <family val="2"/>
      <scheme val="major"/>
    </font>
    <font>
      <i/>
      <sz val="10"/>
      <color theme="1"/>
      <name val="Calibri"/>
      <family val="2"/>
      <scheme val="major"/>
    </font>
    <font>
      <sz val="8"/>
      <color theme="1"/>
      <name val="Calibri"/>
      <family val="2"/>
      <scheme val="major"/>
    </font>
    <font>
      <b/>
      <sz val="18"/>
      <color theme="8" tint="-0.499984740745262"/>
      <name val="Calibri"/>
      <family val="2"/>
      <scheme val="minor"/>
    </font>
    <font>
      <b/>
      <i/>
      <sz val="11"/>
      <color theme="1"/>
      <name val="Arial"/>
      <family val="2"/>
    </font>
    <font>
      <b/>
      <sz val="14"/>
      <color rgb="FFFF0000"/>
      <name val="Calibri"/>
      <family val="2"/>
    </font>
    <font>
      <b/>
      <sz val="14"/>
      <color theme="8" tint="-0.499984740745262"/>
      <name val="Calibri"/>
      <family val="2"/>
    </font>
    <font>
      <b/>
      <i/>
      <sz val="14"/>
      <color theme="8" tint="-0.499984740745262"/>
      <name val="Calibri"/>
      <family val="2"/>
    </font>
    <font>
      <sz val="11"/>
      <name val="Calibri"/>
      <family val="2"/>
    </font>
    <font>
      <b/>
      <sz val="14"/>
      <color theme="1"/>
      <name val="Calibri"/>
      <family val="2"/>
    </font>
    <font>
      <sz val="11"/>
      <color rgb="FF9C5700"/>
      <name val="Calibri"/>
      <family val="2"/>
      <scheme val="minor"/>
    </font>
    <font>
      <u/>
      <sz val="11"/>
      <color theme="1"/>
      <name val="Calibri"/>
      <family val="2"/>
      <scheme val="major"/>
    </font>
    <font>
      <sz val="11"/>
      <color rgb="FF4472C4"/>
      <name val="Calibri"/>
      <family val="2"/>
    </font>
    <font>
      <sz val="8"/>
      <name val="Arial"/>
      <family val="2"/>
    </font>
    <font>
      <b/>
      <sz val="11"/>
      <color rgb="FFFF0000"/>
      <name val="Calibri"/>
      <family val="2"/>
    </font>
    <font>
      <b/>
      <sz val="11"/>
      <name val="Calibri"/>
      <family val="2"/>
      <scheme val="minor"/>
    </font>
    <font>
      <b/>
      <sz val="11"/>
      <color theme="1"/>
      <name val="Arial"/>
      <family val="2"/>
    </font>
    <font>
      <sz val="9"/>
      <color theme="1"/>
      <name val="Calibri"/>
      <family val="2"/>
    </font>
    <font>
      <b/>
      <sz val="9"/>
      <color theme="1"/>
      <name val="Arial"/>
      <family val="2"/>
    </font>
  </fonts>
  <fills count="10">
    <fill>
      <patternFill patternType="none"/>
    </fill>
    <fill>
      <patternFill patternType="gray125"/>
    </fill>
    <fill>
      <patternFill patternType="solid">
        <fgColor rgb="FFC6D9F0"/>
        <bgColor rgb="FFC6D9F0"/>
      </patternFill>
    </fill>
    <fill>
      <patternFill patternType="solid">
        <fgColor rgb="FFD6E3BC"/>
        <bgColor rgb="FFD6E3BC"/>
      </patternFill>
    </fill>
    <fill>
      <patternFill patternType="solid">
        <fgColor rgb="FFEEECE1"/>
        <bgColor rgb="FFEEECE1"/>
      </patternFill>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rgb="FFFFFF00"/>
        <bgColor rgb="FFD6E3BC"/>
      </patternFill>
    </fill>
    <fill>
      <patternFill patternType="solid">
        <fgColor rgb="FFFFEB9C"/>
      </patternFill>
    </fill>
  </fills>
  <borders count="47">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right/>
      <top style="medium">
        <color rgb="FFCCCCCC"/>
      </top>
      <bottom/>
      <diagonal/>
    </border>
    <border>
      <left style="medium">
        <color indexed="64"/>
      </left>
      <right style="medium">
        <color indexed="64"/>
      </right>
      <top style="medium">
        <color indexed="64"/>
      </top>
      <bottom style="medium">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diagonal/>
    </border>
    <border>
      <left style="medium">
        <color rgb="FF000000"/>
      </left>
      <right style="thin">
        <color indexed="64"/>
      </right>
      <top/>
      <bottom style="medium">
        <color indexed="64"/>
      </bottom>
      <diagonal/>
    </border>
    <border>
      <left/>
      <right style="thin">
        <color rgb="FF000000"/>
      </right>
      <top style="thin">
        <color rgb="FF000000"/>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44" fillId="9" borderId="0" applyNumberFormat="0" applyBorder="0" applyAlignment="0" applyProtection="0"/>
  </cellStyleXfs>
  <cellXfs count="264">
    <xf numFmtId="0" fontId="0" fillId="0" borderId="0" xfId="0" applyFont="1" applyAlignment="1"/>
    <xf numFmtId="0" fontId="4" fillId="0" borderId="0" xfId="0" applyFont="1" applyAlignment="1">
      <alignment vertical="top" wrapText="1"/>
    </xf>
    <xf numFmtId="0" fontId="5" fillId="0" borderId="0" xfId="0" applyFont="1" applyAlignment="1">
      <alignment vertical="top" wrapText="1"/>
    </xf>
    <xf numFmtId="0" fontId="2" fillId="2" borderId="3" xfId="0" applyFont="1" applyFill="1" applyBorder="1"/>
    <xf numFmtId="0" fontId="5" fillId="0" borderId="0" xfId="0" applyFont="1"/>
    <xf numFmtId="0" fontId="5" fillId="0" borderId="0" xfId="0" applyFont="1" applyAlignment="1">
      <alignment horizontal="right" vertical="top" wrapText="1"/>
    </xf>
    <xf numFmtId="0" fontId="5" fillId="0" borderId="0" xfId="0" applyFont="1" applyAlignment="1">
      <alignment wrapText="1"/>
    </xf>
    <xf numFmtId="0" fontId="5" fillId="0" borderId="5" xfId="0" applyFont="1" applyBorder="1" applyAlignment="1">
      <alignment wrapText="1"/>
    </xf>
    <xf numFmtId="0" fontId="2" fillId="2" borderId="3" xfId="0" applyFont="1" applyFill="1" applyBorder="1" applyAlignment="1">
      <alignment horizontal="center"/>
    </xf>
    <xf numFmtId="0" fontId="5" fillId="0" borderId="0" xfId="0" applyFont="1" applyAlignment="1">
      <alignment horizontal="center"/>
    </xf>
    <xf numFmtId="0" fontId="7" fillId="0" borderId="0" xfId="0" applyFont="1"/>
    <xf numFmtId="0" fontId="5" fillId="0" borderId="0" xfId="0" applyFont="1" applyAlignment="1">
      <alignment horizontal="center" wrapText="1"/>
    </xf>
    <xf numFmtId="0" fontId="5" fillId="0" borderId="24" xfId="0" applyFont="1" applyBorder="1" applyAlignment="1">
      <alignment horizontal="center" wrapText="1"/>
    </xf>
    <xf numFmtId="0" fontId="6" fillId="0" borderId="0" xfId="0" applyFont="1" applyAlignment="1">
      <alignment wrapText="1"/>
    </xf>
    <xf numFmtId="10" fontId="5" fillId="0" borderId="0" xfId="0" applyNumberFormat="1" applyFont="1" applyAlignment="1">
      <alignment horizontal="center" wrapText="1"/>
    </xf>
    <xf numFmtId="0" fontId="7" fillId="0" borderId="0" xfId="0" applyFont="1" applyAlignment="1">
      <alignment horizontal="center"/>
    </xf>
    <xf numFmtId="0" fontId="8" fillId="0" borderId="5" xfId="0" applyFont="1" applyBorder="1" applyAlignment="1">
      <alignment vertical="top" wrapText="1"/>
    </xf>
    <xf numFmtId="0" fontId="8" fillId="0" borderId="13" xfId="0" applyFont="1" applyBorder="1" applyAlignment="1">
      <alignment vertical="top" wrapText="1"/>
    </xf>
    <xf numFmtId="0" fontId="6" fillId="0" borderId="13" xfId="0" applyFont="1" applyBorder="1" applyAlignment="1">
      <alignment vertical="top" wrapText="1"/>
    </xf>
    <xf numFmtId="0" fontId="8" fillId="0" borderId="23" xfId="0" applyFont="1" applyBorder="1" applyAlignment="1">
      <alignment horizontal="center" vertical="top" wrapText="1"/>
    </xf>
    <xf numFmtId="0" fontId="9" fillId="0" borderId="16" xfId="0" applyFont="1" applyBorder="1" applyAlignment="1">
      <alignmen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lignment vertical="top" wrapText="1"/>
    </xf>
    <xf numFmtId="0" fontId="5" fillId="0" borderId="16" xfId="0" applyFont="1" applyBorder="1" applyAlignment="1">
      <alignment wrapText="1"/>
    </xf>
    <xf numFmtId="0" fontId="9" fillId="0" borderId="8" xfId="0" applyFont="1" applyBorder="1" applyAlignment="1">
      <alignment vertical="top" wrapText="1"/>
    </xf>
    <xf numFmtId="0" fontId="9" fillId="0" borderId="14" xfId="0" applyFont="1" applyBorder="1" applyAlignment="1">
      <alignment vertical="top" wrapText="1"/>
    </xf>
    <xf numFmtId="0" fontId="9" fillId="0" borderId="5" xfId="0" applyFont="1" applyBorder="1" applyAlignment="1">
      <alignment vertical="top" wrapText="1"/>
    </xf>
    <xf numFmtId="0" fontId="9" fillId="0" borderId="8" xfId="0" applyFont="1" applyBorder="1" applyAlignment="1">
      <alignment wrapText="1"/>
    </xf>
    <xf numFmtId="0" fontId="5" fillId="0" borderId="11" xfId="0" applyFont="1" applyBorder="1" applyAlignment="1">
      <alignment vertical="top" wrapText="1"/>
    </xf>
    <xf numFmtId="0" fontId="5" fillId="0" borderId="16" xfId="0" applyFont="1" applyBorder="1" applyAlignment="1">
      <alignment horizontal="left" wrapText="1"/>
    </xf>
    <xf numFmtId="0" fontId="9" fillId="0" borderId="0" xfId="0" applyFont="1" applyAlignment="1">
      <alignment wrapText="1"/>
    </xf>
    <xf numFmtId="0" fontId="2" fillId="0" borderId="0" xfId="0" applyFont="1"/>
    <xf numFmtId="0" fontId="5" fillId="0" borderId="8" xfId="0" applyFont="1" applyBorder="1" applyAlignment="1">
      <alignment vertical="top" wrapText="1"/>
    </xf>
    <xf numFmtId="0" fontId="10" fillId="0" borderId="16" xfId="0" applyFont="1" applyBorder="1" applyAlignment="1">
      <alignment vertical="top" wrapText="1"/>
    </xf>
    <xf numFmtId="0" fontId="5" fillId="0" borderId="7" xfId="0" applyFont="1" applyBorder="1" applyAlignment="1">
      <alignment vertical="top" wrapText="1"/>
    </xf>
    <xf numFmtId="0" fontId="10" fillId="0" borderId="14" xfId="0" applyFont="1" applyBorder="1" applyAlignment="1">
      <alignment vertical="top" wrapText="1"/>
    </xf>
    <xf numFmtId="0" fontId="5" fillId="0" borderId="16" xfId="0" applyFont="1" applyBorder="1" applyAlignment="1">
      <alignment horizontal="left" vertical="top" wrapText="1"/>
    </xf>
    <xf numFmtId="0" fontId="11" fillId="0" borderId="0" xfId="0" applyFont="1"/>
    <xf numFmtId="0" fontId="12" fillId="0" borderId="0" xfId="0" applyFont="1"/>
    <xf numFmtId="0" fontId="13" fillId="0" borderId="0" xfId="0" applyFont="1" applyAlignment="1"/>
    <xf numFmtId="0" fontId="11" fillId="0" borderId="2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xf>
    <xf numFmtId="0" fontId="5" fillId="0" borderId="14" xfId="0" applyFont="1" applyBorder="1" applyAlignment="1">
      <alignment horizontal="center"/>
    </xf>
    <xf numFmtId="0" fontId="5" fillId="0" borderId="12" xfId="0" applyFont="1" applyBorder="1" applyAlignment="1">
      <alignment horizontal="center" wrapText="1"/>
    </xf>
    <xf numFmtId="0" fontId="5" fillId="0" borderId="16" xfId="0" applyFont="1" applyBorder="1" applyAlignment="1">
      <alignment horizontal="center"/>
    </xf>
    <xf numFmtId="0" fontId="5" fillId="0" borderId="15" xfId="0" applyFont="1" applyBorder="1" applyAlignment="1">
      <alignment horizontal="center"/>
    </xf>
    <xf numFmtId="0" fontId="5" fillId="0" borderId="24" xfId="0" applyFont="1" applyBorder="1" applyAlignment="1">
      <alignment horizontal="center"/>
    </xf>
    <xf numFmtId="0" fontId="3" fillId="0" borderId="4" xfId="0" applyFont="1" applyBorder="1" applyAlignment="1">
      <alignment horizontal="center" vertical="center"/>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xf>
    <xf numFmtId="0" fontId="13" fillId="0" borderId="0" xfId="0" applyFont="1" applyAlignment="1">
      <alignment horizontal="center"/>
    </xf>
    <xf numFmtId="0" fontId="3" fillId="0" borderId="14" xfId="0" applyFont="1" applyBorder="1" applyAlignment="1">
      <alignment horizontal="center"/>
    </xf>
    <xf numFmtId="0" fontId="12" fillId="0" borderId="12" xfId="0" applyFont="1" applyBorder="1" applyAlignment="1">
      <alignment horizontal="center" wrapText="1"/>
    </xf>
    <xf numFmtId="0" fontId="13" fillId="0" borderId="0" xfId="0" applyFont="1" applyAlignment="1">
      <alignment horizontal="center"/>
    </xf>
    <xf numFmtId="165" fontId="13" fillId="0" borderId="0" xfId="0" applyNumberFormat="1" applyFont="1" applyAlignment="1">
      <alignment horizontal="center"/>
    </xf>
    <xf numFmtId="2" fontId="13" fillId="0" borderId="14" xfId="0" applyNumberFormat="1" applyFont="1" applyBorder="1" applyAlignment="1">
      <alignment horizontal="center"/>
    </xf>
    <xf numFmtId="0" fontId="3" fillId="0" borderId="15" xfId="0" applyFont="1" applyBorder="1" applyAlignment="1">
      <alignment horizontal="center"/>
    </xf>
    <xf numFmtId="0" fontId="13" fillId="0" borderId="24" xfId="0" applyFont="1" applyBorder="1" applyAlignment="1">
      <alignment horizontal="center"/>
    </xf>
    <xf numFmtId="165" fontId="13" fillId="0" borderId="24" xfId="0" applyNumberFormat="1" applyFont="1" applyBorder="1" applyAlignment="1">
      <alignment horizontal="center"/>
    </xf>
    <xf numFmtId="2" fontId="13" fillId="0" borderId="16" xfId="0" applyNumberFormat="1" applyFont="1" applyBorder="1" applyAlignment="1">
      <alignment horizontal="center"/>
    </xf>
    <xf numFmtId="0" fontId="3" fillId="0" borderId="24" xfId="0" applyFont="1" applyBorder="1" applyAlignment="1">
      <alignment horizontal="center"/>
    </xf>
    <xf numFmtId="0" fontId="3" fillId="0" borderId="16" xfId="0" applyFont="1" applyBorder="1" applyAlignment="1">
      <alignment horizontal="center"/>
    </xf>
    <xf numFmtId="0" fontId="19" fillId="0" borderId="0" xfId="0" applyFont="1" applyAlignment="1"/>
    <xf numFmtId="0" fontId="19" fillId="6" borderId="27" xfId="0" applyFont="1" applyFill="1" applyBorder="1" applyAlignment="1">
      <alignment horizontal="left" vertical="center" wrapText="1"/>
    </xf>
    <xf numFmtId="0" fontId="19" fillId="0" borderId="3" xfId="0" applyFont="1" applyBorder="1" applyAlignment="1"/>
    <xf numFmtId="0" fontId="19" fillId="6" borderId="27" xfId="0" applyFont="1" applyFill="1" applyBorder="1" applyAlignment="1">
      <alignment wrapText="1"/>
    </xf>
    <xf numFmtId="0" fontId="19" fillId="6" borderId="28" xfId="0" applyFont="1" applyFill="1" applyBorder="1" applyAlignment="1">
      <alignment wrapText="1"/>
    </xf>
    <xf numFmtId="0" fontId="19" fillId="0" borderId="3" xfId="0" applyFont="1" applyBorder="1" applyAlignment="1">
      <alignment vertical="top" wrapText="1"/>
    </xf>
    <xf numFmtId="0" fontId="19" fillId="0" borderId="0" xfId="0" applyFont="1" applyAlignment="1">
      <alignment vertical="top" wrapText="1"/>
    </xf>
    <xf numFmtId="0" fontId="17" fillId="0" borderId="0" xfId="0" applyFont="1" applyAlignment="1">
      <alignment horizontal="left" vertical="center" wrapText="1"/>
    </xf>
    <xf numFmtId="0" fontId="15" fillId="0" borderId="0" xfId="0" applyFont="1" applyAlignment="1">
      <alignment vertical="center" wrapText="1"/>
    </xf>
    <xf numFmtId="0" fontId="6" fillId="0" borderId="12" xfId="0" applyFont="1" applyBorder="1" applyAlignment="1">
      <alignment horizontal="right" wrapText="1"/>
    </xf>
    <xf numFmtId="0" fontId="6" fillId="0" borderId="15" xfId="0" applyFont="1" applyBorder="1" applyAlignment="1">
      <alignment horizontal="right" wrapText="1"/>
    </xf>
    <xf numFmtId="0" fontId="24" fillId="0" borderId="4"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3" xfId="0" applyFont="1" applyBorder="1" applyAlignment="1">
      <alignment horizontal="center" vertical="center" wrapText="1"/>
    </xf>
    <xf numFmtId="0" fontId="25" fillId="0" borderId="0" xfId="0" applyFont="1" applyAlignment="1">
      <alignment horizontal="center" wrapText="1"/>
    </xf>
    <xf numFmtId="0" fontId="25" fillId="0" borderId="24" xfId="0" applyFont="1" applyBorder="1" applyAlignment="1">
      <alignment horizontal="center" wrapText="1"/>
    </xf>
    <xf numFmtId="166" fontId="25" fillId="0" borderId="14" xfId="0" applyNumberFormat="1" applyFont="1" applyBorder="1" applyAlignment="1">
      <alignment horizontal="center" wrapText="1"/>
    </xf>
    <xf numFmtId="166" fontId="25" fillId="0" borderId="16" xfId="0" applyNumberFormat="1" applyFont="1" applyBorder="1" applyAlignment="1">
      <alignment horizontal="center" wrapText="1"/>
    </xf>
    <xf numFmtId="0" fontId="25" fillId="4" borderId="25" xfId="0" applyFont="1" applyFill="1" applyBorder="1" applyAlignment="1">
      <alignment horizontal="center" vertical="top" wrapText="1"/>
    </xf>
    <xf numFmtId="2" fontId="25" fillId="4" borderId="25" xfId="0" applyNumberFormat="1" applyFont="1" applyFill="1" applyBorder="1" applyAlignment="1">
      <alignment horizontal="center" vertical="top" wrapText="1"/>
    </xf>
    <xf numFmtId="0" fontId="25" fillId="4" borderId="3" xfId="0" applyFont="1" applyFill="1" applyBorder="1" applyAlignment="1">
      <alignment horizontal="center" vertical="top" wrapText="1"/>
    </xf>
    <xf numFmtId="2" fontId="25" fillId="4" borderId="19" xfId="0" applyNumberFormat="1" applyFont="1" applyFill="1" applyBorder="1" applyAlignment="1">
      <alignment horizontal="center" vertical="top" wrapText="1"/>
    </xf>
    <xf numFmtId="0" fontId="24" fillId="0" borderId="5" xfId="0" applyFont="1" applyBorder="1" applyAlignment="1">
      <alignment vertical="top" wrapText="1"/>
    </xf>
    <xf numFmtId="0" fontId="24" fillId="0" borderId="13" xfId="0" applyFont="1" applyBorder="1" applyAlignment="1">
      <alignment vertical="top" wrapText="1"/>
    </xf>
    <xf numFmtId="0" fontId="27" fillId="2" borderId="3" xfId="0" applyFont="1" applyFill="1" applyBorder="1"/>
    <xf numFmtId="0" fontId="28" fillId="0" borderId="0" xfId="0" applyFont="1" applyAlignment="1"/>
    <xf numFmtId="0" fontId="29" fillId="0" borderId="0" xfId="0" applyFont="1"/>
    <xf numFmtId="0" fontId="28" fillId="0" borderId="0" xfId="0" applyFont="1"/>
    <xf numFmtId="0" fontId="28" fillId="0" borderId="4" xfId="0" applyFont="1" applyBorder="1" applyAlignment="1">
      <alignment wrapText="1"/>
    </xf>
    <xf numFmtId="0" fontId="28" fillId="0" borderId="5" xfId="0" applyFont="1" applyBorder="1" applyAlignment="1">
      <alignment horizontal="center" wrapText="1"/>
    </xf>
    <xf numFmtId="0" fontId="28" fillId="0" borderId="6" xfId="0" applyFont="1" applyBorder="1" applyAlignment="1">
      <alignment horizontal="left" wrapText="1"/>
    </xf>
    <xf numFmtId="0" fontId="28" fillId="3" borderId="5" xfId="0" applyFont="1" applyFill="1" applyBorder="1" applyAlignment="1">
      <alignment horizontal="center" vertical="top" wrapText="1"/>
    </xf>
    <xf numFmtId="0" fontId="28" fillId="0" borderId="7" xfId="0" applyFont="1" applyBorder="1" applyAlignment="1">
      <alignment horizontal="left" wrapText="1"/>
    </xf>
    <xf numFmtId="0" fontId="28" fillId="0" borderId="8" xfId="0" applyFont="1" applyBorder="1" applyAlignment="1">
      <alignment horizontal="left" wrapText="1"/>
    </xf>
    <xf numFmtId="0" fontId="28" fillId="4" borderId="5" xfId="0" applyFont="1" applyFill="1" applyBorder="1" applyAlignment="1">
      <alignment horizontal="center" wrapText="1"/>
    </xf>
    <xf numFmtId="0" fontId="31" fillId="0" borderId="5" xfId="0" applyFont="1" applyBorder="1" applyAlignment="1">
      <alignment horizontal="center" vertical="top" wrapText="1"/>
    </xf>
    <xf numFmtId="0" fontId="31" fillId="0" borderId="13" xfId="0" applyFont="1" applyBorder="1" applyAlignment="1">
      <alignment horizontal="center" vertical="top" wrapText="1"/>
    </xf>
    <xf numFmtId="2" fontId="28" fillId="4" borderId="17" xfId="0" applyNumberFormat="1" applyFont="1" applyFill="1" applyBorder="1" applyAlignment="1">
      <alignment horizontal="center" vertical="top" wrapText="1"/>
    </xf>
    <xf numFmtId="0" fontId="31" fillId="0" borderId="8" xfId="0" applyFont="1" applyBorder="1" applyAlignment="1">
      <alignment vertical="top" wrapText="1"/>
    </xf>
    <xf numFmtId="0" fontId="31" fillId="0" borderId="7" xfId="0" applyFont="1" applyBorder="1" applyAlignment="1">
      <alignment vertical="top" wrapText="1"/>
    </xf>
    <xf numFmtId="0" fontId="31" fillId="0" borderId="5" xfId="0" applyFont="1" applyBorder="1" applyAlignment="1">
      <alignment vertical="top" wrapText="1"/>
    </xf>
    <xf numFmtId="0" fontId="31" fillId="0" borderId="0" xfId="0" applyFont="1" applyAlignment="1">
      <alignment vertical="top" wrapText="1"/>
    </xf>
    <xf numFmtId="0" fontId="28" fillId="0" borderId="12" xfId="0" applyFont="1" applyBorder="1" applyAlignment="1">
      <alignment horizontal="right" vertical="top" wrapText="1"/>
    </xf>
    <xf numFmtId="0" fontId="28" fillId="0" borderId="15" xfId="0" applyFont="1" applyBorder="1" applyAlignment="1">
      <alignment horizontal="right" vertical="top" wrapText="1"/>
    </xf>
    <xf numFmtId="0" fontId="31" fillId="0" borderId="12" xfId="0" applyFont="1" applyBorder="1" applyAlignment="1">
      <alignment vertical="top" wrapText="1"/>
    </xf>
    <xf numFmtId="0" fontId="28" fillId="0" borderId="0" xfId="0" applyFont="1" applyAlignment="1">
      <alignment horizontal="right" vertical="top" wrapText="1"/>
    </xf>
    <xf numFmtId="0" fontId="28" fillId="0" borderId="7" xfId="0" applyFont="1" applyBorder="1" applyAlignment="1">
      <alignment horizontal="right" vertical="top" wrapText="1"/>
    </xf>
    <xf numFmtId="0" fontId="28" fillId="0" borderId="8" xfId="0" applyFont="1" applyBorder="1" applyAlignment="1">
      <alignment horizontal="right" vertical="top" wrapText="1"/>
    </xf>
    <xf numFmtId="0" fontId="31" fillId="0" borderId="5" xfId="0" applyFont="1" applyBorder="1" applyAlignment="1">
      <alignment horizontal="left" vertical="top" wrapText="1"/>
    </xf>
    <xf numFmtId="0" fontId="28" fillId="4" borderId="17" xfId="0" applyFont="1" applyFill="1" applyBorder="1" applyAlignment="1">
      <alignment horizontal="center" vertical="top" wrapText="1"/>
    </xf>
    <xf numFmtId="0" fontId="34" fillId="0" borderId="16" xfId="0" applyFont="1" applyBorder="1" applyAlignment="1">
      <alignment horizontal="center" vertical="top" wrapText="1"/>
    </xf>
    <xf numFmtId="0" fontId="28" fillId="0" borderId="0" xfId="0" applyFont="1" applyAlignment="1">
      <alignment wrapText="1"/>
    </xf>
    <xf numFmtId="0" fontId="31" fillId="0" borderId="0" xfId="0" applyFont="1" applyAlignment="1">
      <alignment wrapText="1"/>
    </xf>
    <xf numFmtId="0" fontId="31" fillId="0" borderId="0" xfId="0" applyFont="1"/>
    <xf numFmtId="0" fontId="28" fillId="0" borderId="5" xfId="0" applyFont="1" applyBorder="1" applyAlignment="1">
      <alignment horizontal="center" vertical="center" wrapText="1"/>
    </xf>
    <xf numFmtId="0" fontId="28" fillId="0" borderId="6" xfId="0" applyFont="1" applyBorder="1" applyAlignment="1">
      <alignment wrapText="1"/>
    </xf>
    <xf numFmtId="0" fontId="28" fillId="4" borderId="5" xfId="0" applyFont="1" applyFill="1" applyBorder="1" applyAlignment="1">
      <alignment horizontal="center" vertical="top" wrapText="1"/>
    </xf>
    <xf numFmtId="2" fontId="28" fillId="4" borderId="18" xfId="0" applyNumberFormat="1" applyFont="1" applyFill="1" applyBorder="1" applyAlignment="1">
      <alignment horizontal="center" vertical="top" wrapText="1"/>
    </xf>
    <xf numFmtId="1" fontId="28" fillId="4" borderId="18" xfId="0" applyNumberFormat="1" applyFont="1" applyFill="1" applyBorder="1" applyAlignment="1">
      <alignment horizontal="center" vertical="top" wrapText="1"/>
    </xf>
    <xf numFmtId="0" fontId="28" fillId="0" borderId="7" xfId="0" applyFont="1" applyBorder="1" applyAlignment="1">
      <alignment wrapText="1"/>
    </xf>
    <xf numFmtId="0" fontId="28" fillId="4" borderId="19" xfId="0" applyFont="1" applyFill="1" applyBorder="1" applyAlignment="1">
      <alignment horizontal="center" wrapText="1"/>
    </xf>
    <xf numFmtId="0" fontId="36" fillId="0" borderId="3" xfId="0" applyFont="1" applyBorder="1" applyAlignment="1"/>
    <xf numFmtId="0" fontId="28" fillId="0" borderId="3" xfId="0" applyFont="1" applyFill="1" applyBorder="1" applyAlignment="1">
      <alignment horizontal="center"/>
    </xf>
    <xf numFmtId="0" fontId="28" fillId="0" borderId="3" xfId="0" applyFont="1" applyFill="1" applyBorder="1" applyAlignment="1"/>
    <xf numFmtId="2" fontId="28" fillId="0" borderId="3" xfId="0" applyNumberFormat="1" applyFont="1" applyFill="1" applyBorder="1" applyAlignment="1">
      <alignment horizontal="center" vertical="top"/>
    </xf>
    <xf numFmtId="1" fontId="28" fillId="0" borderId="3" xfId="0" applyNumberFormat="1" applyFont="1" applyFill="1" applyBorder="1" applyAlignment="1">
      <alignment horizontal="center" vertical="top"/>
    </xf>
    <xf numFmtId="0" fontId="28" fillId="0" borderId="3" xfId="0" applyFont="1" applyFill="1" applyBorder="1" applyAlignment="1">
      <alignment horizontal="center" wrapText="1"/>
    </xf>
    <xf numFmtId="0" fontId="28" fillId="0" borderId="3" xfId="0" applyFont="1" applyFill="1" applyBorder="1" applyAlignment="1">
      <alignment wrapText="1"/>
    </xf>
    <xf numFmtId="2" fontId="28" fillId="0" borderId="3" xfId="0" applyNumberFormat="1" applyFont="1" applyFill="1" applyBorder="1" applyAlignment="1">
      <alignment horizontal="center" vertical="top" wrapText="1"/>
    </xf>
    <xf numFmtId="1" fontId="28" fillId="0" borderId="3" xfId="0" applyNumberFormat="1" applyFont="1" applyFill="1" applyBorder="1" applyAlignment="1">
      <alignment horizontal="center" vertical="top" wrapText="1"/>
    </xf>
    <xf numFmtId="0" fontId="28" fillId="0" borderId="22" xfId="0" applyFont="1" applyBorder="1" applyAlignment="1">
      <alignment horizontal="right" wrapText="1"/>
    </xf>
    <xf numFmtId="0" fontId="37" fillId="6" borderId="26" xfId="0" applyFont="1" applyFill="1" applyBorder="1" applyAlignment="1">
      <alignment vertical="center"/>
    </xf>
    <xf numFmtId="0" fontId="38" fillId="0" borderId="0" xfId="0" applyFont="1" applyAlignment="1"/>
    <xf numFmtId="0" fontId="39" fillId="0" borderId="0" xfId="0" applyFont="1"/>
    <xf numFmtId="0" fontId="21" fillId="6" borderId="27" xfId="0" applyFont="1" applyFill="1" applyBorder="1" applyAlignment="1">
      <alignment vertical="center" wrapText="1"/>
    </xf>
    <xf numFmtId="0" fontId="28" fillId="7" borderId="7" xfId="0" applyFont="1" applyFill="1" applyBorder="1" applyAlignment="1">
      <alignment horizontal="right" vertical="top" wrapText="1"/>
    </xf>
    <xf numFmtId="0" fontId="28" fillId="7" borderId="8" xfId="0" applyFont="1" applyFill="1" applyBorder="1" applyAlignment="1">
      <alignment horizontal="right" vertical="top" wrapText="1"/>
    </xf>
    <xf numFmtId="0" fontId="28" fillId="7" borderId="22" xfId="0" applyFont="1" applyFill="1" applyBorder="1" applyAlignment="1">
      <alignment horizontal="right" wrapText="1"/>
    </xf>
    <xf numFmtId="0" fontId="5" fillId="7" borderId="0" xfId="0" applyFont="1" applyFill="1"/>
    <xf numFmtId="0" fontId="5" fillId="6" borderId="0" xfId="0" applyFont="1" applyFill="1"/>
    <xf numFmtId="0" fontId="0" fillId="7" borderId="0" xfId="0" applyFont="1" applyFill="1" applyAlignment="1"/>
    <xf numFmtId="0" fontId="28" fillId="0" borderId="0" xfId="0" applyFont="1" applyFill="1" applyAlignment="1">
      <alignment wrapText="1"/>
    </xf>
    <xf numFmtId="0" fontId="5" fillId="7" borderId="29" xfId="0" applyFont="1" applyFill="1" applyBorder="1" applyAlignment="1">
      <alignment vertical="top" wrapText="1"/>
    </xf>
    <xf numFmtId="0" fontId="42" fillId="7" borderId="29" xfId="0" applyFont="1" applyFill="1" applyBorder="1" applyAlignment="1">
      <alignment vertical="top" wrapText="1"/>
    </xf>
    <xf numFmtId="0" fontId="5" fillId="7" borderId="5" xfId="0" applyFont="1" applyFill="1" applyBorder="1" applyAlignment="1">
      <alignment vertical="top" wrapText="1"/>
    </xf>
    <xf numFmtId="0" fontId="5" fillId="7" borderId="16" xfId="0" applyFont="1" applyFill="1" applyBorder="1" applyAlignment="1">
      <alignment vertical="top" wrapText="1"/>
    </xf>
    <xf numFmtId="0" fontId="28" fillId="7" borderId="15" xfId="0" applyFont="1" applyFill="1" applyBorder="1" applyAlignment="1">
      <alignment horizontal="left" wrapText="1"/>
    </xf>
    <xf numFmtId="0" fontId="28" fillId="8" borderId="5" xfId="0" applyFont="1" applyFill="1" applyBorder="1" applyAlignment="1">
      <alignment horizontal="center" vertical="top" wrapText="1"/>
    </xf>
    <xf numFmtId="0" fontId="31" fillId="7" borderId="8" xfId="0" applyFont="1" applyFill="1" applyBorder="1" applyAlignment="1">
      <alignment vertical="top" wrapText="1"/>
    </xf>
    <xf numFmtId="0" fontId="24" fillId="7" borderId="5" xfId="0" applyFont="1" applyFill="1" applyBorder="1" applyAlignment="1">
      <alignment vertical="top" wrapText="1"/>
    </xf>
    <xf numFmtId="0" fontId="8" fillId="7" borderId="5" xfId="0" applyFont="1" applyFill="1" applyBorder="1" applyAlignment="1">
      <alignment vertical="top" wrapText="1"/>
    </xf>
    <xf numFmtId="0" fontId="0" fillId="6" borderId="0" xfId="0" applyFont="1" applyFill="1" applyAlignment="1"/>
    <xf numFmtId="0" fontId="46" fillId="0" borderId="0" xfId="0" applyFont="1" applyAlignment="1">
      <alignment vertical="center" wrapText="1"/>
    </xf>
    <xf numFmtId="0" fontId="2" fillId="2" borderId="3" xfId="0" applyFont="1" applyFill="1" applyBorder="1" applyAlignment="1">
      <alignment vertical="top"/>
    </xf>
    <xf numFmtId="0" fontId="2" fillId="0" borderId="0" xfId="0" applyFont="1" applyAlignment="1">
      <alignment vertical="top"/>
    </xf>
    <xf numFmtId="0" fontId="5" fillId="0" borderId="0" xfId="0" applyFont="1" applyAlignment="1">
      <alignment vertical="top"/>
    </xf>
    <xf numFmtId="0" fontId="5" fillId="0" borderId="8" xfId="0" applyFont="1" applyBorder="1" applyAlignment="1">
      <alignment horizontal="left" vertical="top" wrapText="1"/>
    </xf>
    <xf numFmtId="0" fontId="5" fillId="0" borderId="6" xfId="0" applyFont="1" applyBorder="1" applyAlignment="1">
      <alignment horizontal="left" vertical="top" wrapText="1"/>
    </xf>
    <xf numFmtId="0" fontId="43" fillId="7" borderId="0" xfId="0" applyFont="1" applyFill="1" applyAlignment="1">
      <alignment vertical="top"/>
    </xf>
    <xf numFmtId="0" fontId="0" fillId="0" borderId="0" xfId="0" applyFont="1" applyAlignment="1">
      <alignment vertical="top"/>
    </xf>
    <xf numFmtId="0" fontId="0" fillId="0" borderId="0" xfId="0" applyFont="1" applyAlignment="1">
      <alignment horizontal="center"/>
    </xf>
    <xf numFmtId="0" fontId="5" fillId="0" borderId="32" xfId="0" applyFont="1" applyFill="1" applyBorder="1" applyAlignment="1">
      <alignment horizontal="center" vertical="top" wrapText="1"/>
    </xf>
    <xf numFmtId="0" fontId="5" fillId="0" borderId="33" xfId="0" applyFont="1" applyFill="1" applyBorder="1" applyAlignment="1">
      <alignment horizontal="center" vertical="top" wrapText="1"/>
    </xf>
    <xf numFmtId="0" fontId="5" fillId="0" borderId="34" xfId="0" applyFont="1" applyFill="1" applyBorder="1" applyAlignment="1">
      <alignment horizontal="center" vertical="top" wrapText="1"/>
    </xf>
    <xf numFmtId="0" fontId="0" fillId="6" borderId="0" xfId="0" applyFont="1" applyFill="1" applyAlignment="1">
      <alignment horizontal="center"/>
    </xf>
    <xf numFmtId="0" fontId="6" fillId="0" borderId="0" xfId="0" applyFont="1" applyAlignment="1">
      <alignment horizontal="center" vertical="top"/>
    </xf>
    <xf numFmtId="0" fontId="28" fillId="8" borderId="19" xfId="0" applyFont="1" applyFill="1" applyBorder="1" applyAlignment="1">
      <alignment horizontal="center" vertical="top" wrapText="1"/>
    </xf>
    <xf numFmtId="0" fontId="5" fillId="0" borderId="0" xfId="0" applyFont="1" applyFill="1" applyAlignment="1">
      <alignment vertical="top"/>
    </xf>
    <xf numFmtId="0" fontId="44" fillId="0" borderId="0" xfId="1" applyFill="1" applyAlignment="1">
      <alignment vertical="top"/>
    </xf>
    <xf numFmtId="0" fontId="44" fillId="0" borderId="0" xfId="1" applyFill="1" applyAlignment="1">
      <alignment vertical="top" wrapText="1"/>
    </xf>
    <xf numFmtId="0" fontId="31" fillId="7" borderId="15" xfId="0" applyFont="1" applyFill="1" applyBorder="1" applyAlignment="1">
      <alignment horizontal="left" vertical="top" wrapText="1"/>
    </xf>
    <xf numFmtId="0" fontId="48" fillId="0" borderId="0" xfId="0" applyFont="1"/>
    <xf numFmtId="0" fontId="49" fillId="0" borderId="0" xfId="1" applyFont="1" applyFill="1" applyAlignment="1">
      <alignment vertical="top"/>
    </xf>
    <xf numFmtId="0" fontId="5" fillId="6" borderId="0" xfId="0" applyFont="1" applyFill="1" applyAlignment="1">
      <alignment horizontal="left" vertical="top"/>
    </xf>
    <xf numFmtId="0" fontId="5" fillId="6" borderId="0" xfId="0" applyFont="1" applyFill="1" applyAlignment="1">
      <alignment vertical="top"/>
    </xf>
    <xf numFmtId="0" fontId="28" fillId="6" borderId="3" xfId="0" applyFont="1" applyFill="1" applyBorder="1" applyAlignment="1">
      <alignment horizontal="left" wrapText="1"/>
    </xf>
    <xf numFmtId="0" fontId="28" fillId="7" borderId="8" xfId="0" applyFont="1" applyFill="1" applyBorder="1" applyAlignment="1">
      <alignment horizontal="left" wrapText="1"/>
    </xf>
    <xf numFmtId="0" fontId="28" fillId="0" borderId="19" xfId="0" applyFont="1" applyBorder="1" applyAlignment="1">
      <alignment vertical="center" wrapText="1"/>
    </xf>
    <xf numFmtId="0" fontId="35" fillId="0" borderId="36" xfId="0" applyFont="1" applyFill="1" applyBorder="1" applyAlignment="1">
      <alignment horizontal="center" vertical="center" wrapText="1"/>
    </xf>
    <xf numFmtId="0" fontId="28" fillId="0" borderId="3" xfId="0" applyFont="1" applyBorder="1" applyAlignment="1"/>
    <xf numFmtId="2" fontId="5" fillId="0" borderId="0" xfId="0" applyNumberFormat="1" applyFont="1" applyAlignment="1">
      <alignment horizontal="center"/>
    </xf>
    <xf numFmtId="0" fontId="50" fillId="0" borderId="31" xfId="0" applyFont="1" applyBorder="1" applyAlignment="1"/>
    <xf numFmtId="0" fontId="8" fillId="0" borderId="19" xfId="0" applyFont="1" applyBorder="1" applyAlignment="1">
      <alignment horizontal="center" vertical="top" wrapText="1"/>
    </xf>
    <xf numFmtId="164" fontId="25" fillId="5" borderId="38" xfId="0" applyNumberFormat="1" applyFont="1" applyFill="1" applyBorder="1" applyAlignment="1">
      <alignment horizontal="center" vertical="top" wrapText="1"/>
    </xf>
    <xf numFmtId="164" fontId="25" fillId="5" borderId="20" xfId="0" applyNumberFormat="1" applyFont="1" applyFill="1" applyBorder="1" applyAlignment="1">
      <alignment horizontal="center" vertical="top" wrapText="1"/>
    </xf>
    <xf numFmtId="0" fontId="25" fillId="5" borderId="39" xfId="0" applyFont="1" applyFill="1" applyBorder="1" applyAlignment="1">
      <alignment horizontal="center" vertical="top" wrapText="1"/>
    </xf>
    <xf numFmtId="2" fontId="25" fillId="0" borderId="40" xfId="0" applyNumberFormat="1" applyFont="1" applyBorder="1" applyAlignment="1">
      <alignment horizontal="center" vertical="top" wrapText="1"/>
    </xf>
    <xf numFmtId="0" fontId="26" fillId="5" borderId="38" xfId="0" applyFont="1" applyFill="1" applyBorder="1" applyAlignment="1">
      <alignment horizontal="center" wrapText="1"/>
    </xf>
    <xf numFmtId="0" fontId="26" fillId="0" borderId="20" xfId="0" applyFont="1" applyBorder="1" applyAlignment="1">
      <alignment horizontal="center" wrapText="1"/>
    </xf>
    <xf numFmtId="2" fontId="26" fillId="0" borderId="20" xfId="0" applyNumberFormat="1" applyFont="1" applyBorder="1" applyAlignment="1">
      <alignment horizontal="center" wrapText="1"/>
    </xf>
    <xf numFmtId="0" fontId="5" fillId="0" borderId="37" xfId="0" applyFont="1" applyFill="1" applyBorder="1" applyAlignment="1">
      <alignment horizontal="center" vertical="top" wrapText="1"/>
    </xf>
    <xf numFmtId="0" fontId="5" fillId="0" borderId="28" xfId="0" applyFont="1" applyFill="1" applyBorder="1" applyAlignment="1">
      <alignment horizontal="center" vertical="top" wrapText="1"/>
    </xf>
    <xf numFmtId="0" fontId="8" fillId="0" borderId="31" xfId="0" applyFont="1" applyBorder="1" applyAlignment="1">
      <alignment horizontal="center" vertical="top" wrapText="1"/>
    </xf>
    <xf numFmtId="2" fontId="28" fillId="4" borderId="25" xfId="0" applyNumberFormat="1" applyFont="1" applyFill="1" applyBorder="1" applyAlignment="1">
      <alignment horizontal="center" vertical="top" wrapText="1"/>
    </xf>
    <xf numFmtId="0" fontId="28" fillId="0" borderId="37" xfId="0" applyFont="1" applyBorder="1" applyAlignment="1"/>
    <xf numFmtId="0" fontId="28" fillId="0" borderId="37" xfId="0" applyFont="1" applyBorder="1"/>
    <xf numFmtId="0" fontId="5" fillId="0" borderId="37" xfId="0" applyFont="1" applyFill="1" applyBorder="1" applyAlignment="1">
      <alignment horizontal="left" vertical="top" wrapText="1"/>
    </xf>
    <xf numFmtId="0" fontId="28" fillId="0" borderId="37" xfId="0" applyFont="1" applyBorder="1" applyAlignment="1">
      <alignment horizontal="left"/>
    </xf>
    <xf numFmtId="0" fontId="28" fillId="3" borderId="19" xfId="0" applyFont="1" applyFill="1" applyBorder="1" applyAlignment="1">
      <alignment horizontal="center" vertical="top" wrapText="1"/>
    </xf>
    <xf numFmtId="0" fontId="5" fillId="6" borderId="16" xfId="0" applyFont="1" applyFill="1" applyBorder="1" applyAlignment="1">
      <alignment vertical="top" wrapText="1"/>
    </xf>
    <xf numFmtId="0" fontId="8" fillId="0" borderId="23" xfId="0" applyFont="1" applyBorder="1" applyAlignment="1">
      <alignment vertical="top" wrapText="1"/>
    </xf>
    <xf numFmtId="0" fontId="5" fillId="0" borderId="40" xfId="0" applyFont="1" applyFill="1" applyBorder="1" applyAlignment="1">
      <alignment horizontal="center" wrapText="1"/>
    </xf>
    <xf numFmtId="167" fontId="5" fillId="0" borderId="44" xfId="0" applyNumberFormat="1" applyFont="1" applyBorder="1" applyAlignment="1">
      <alignment horizontal="center"/>
    </xf>
    <xf numFmtId="0" fontId="5"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2" fillId="2" borderId="1" xfId="0" applyFont="1" applyFill="1" applyBorder="1" applyAlignment="1">
      <alignment horizontal="center" vertical="center"/>
    </xf>
    <xf numFmtId="0" fontId="3" fillId="0" borderId="2" xfId="0" applyFont="1" applyBorder="1" applyAlignment="1">
      <alignment vertical="center"/>
    </xf>
    <xf numFmtId="0" fontId="29" fillId="0" borderId="0" xfId="0" applyFont="1" applyAlignment="1">
      <alignment horizontal="left" vertical="center" wrapText="1"/>
    </xf>
    <xf numFmtId="0" fontId="28" fillId="0" borderId="0" xfId="0" applyFont="1" applyAlignment="1">
      <alignment vertical="center"/>
    </xf>
    <xf numFmtId="0" fontId="31" fillId="6" borderId="6" xfId="0" applyFont="1" applyFill="1" applyBorder="1" applyAlignment="1">
      <alignment horizontal="center" vertical="top" wrapText="1"/>
    </xf>
    <xf numFmtId="0" fontId="32" fillId="6" borderId="7" xfId="0" applyFont="1" applyFill="1" applyBorder="1"/>
    <xf numFmtId="0" fontId="32" fillId="6" borderId="8" xfId="0" applyFont="1" applyFill="1" applyBorder="1"/>
    <xf numFmtId="0" fontId="31" fillId="6" borderId="9" xfId="0" applyFont="1" applyFill="1" applyBorder="1" applyAlignment="1">
      <alignment horizontal="center" vertical="top" wrapText="1"/>
    </xf>
    <xf numFmtId="0" fontId="32" fillId="6" borderId="10" xfId="0" applyFont="1" applyFill="1" applyBorder="1"/>
    <xf numFmtId="0" fontId="32" fillId="6" borderId="11" xfId="0" applyFont="1" applyFill="1" applyBorder="1"/>
    <xf numFmtId="0" fontId="31" fillId="0" borderId="10" xfId="0" applyFont="1" applyBorder="1" applyAlignment="1">
      <alignment horizontal="center" vertical="top" wrapText="1"/>
    </xf>
    <xf numFmtId="0" fontId="32" fillId="0" borderId="3" xfId="0" applyFont="1" applyBorder="1"/>
    <xf numFmtId="0" fontId="32" fillId="0" borderId="25" xfId="0" applyFont="1" applyBorder="1"/>
    <xf numFmtId="0" fontId="31" fillId="0" borderId="4" xfId="0" applyFont="1" applyBorder="1" applyAlignment="1">
      <alignment horizontal="center" vertical="top" wrapText="1"/>
    </xf>
    <xf numFmtId="0" fontId="32" fillId="0" borderId="13" xfId="0" applyFont="1" applyBorder="1"/>
    <xf numFmtId="0" fontId="34" fillId="6" borderId="10" xfId="0" applyFont="1" applyFill="1" applyBorder="1" applyAlignment="1">
      <alignment horizontal="left" wrapText="1"/>
    </xf>
    <xf numFmtId="0" fontId="31" fillId="0" borderId="41" xfId="0" applyFont="1" applyBorder="1" applyAlignment="1">
      <alignment horizontal="center"/>
    </xf>
    <xf numFmtId="0" fontId="31" fillId="0" borderId="42" xfId="0" applyFont="1" applyBorder="1" applyAlignment="1">
      <alignment horizontal="center"/>
    </xf>
    <xf numFmtId="0" fontId="31" fillId="0" borderId="43" xfId="0" applyFont="1" applyBorder="1" applyAlignment="1">
      <alignment horizontal="center"/>
    </xf>
    <xf numFmtId="0" fontId="31" fillId="4" borderId="20" xfId="0" applyFont="1" applyFill="1" applyBorder="1" applyAlignment="1">
      <alignment horizontal="left" wrapText="1"/>
    </xf>
    <xf numFmtId="0" fontId="32" fillId="0" borderId="21" xfId="0" applyFont="1" applyBorder="1"/>
    <xf numFmtId="0" fontId="32" fillId="0" borderId="35" xfId="0" applyFont="1" applyBorder="1"/>
    <xf numFmtId="0" fontId="31" fillId="0" borderId="9" xfId="0" applyFont="1" applyBorder="1" applyAlignment="1">
      <alignment horizontal="center" vertical="top" wrapText="1"/>
    </xf>
    <xf numFmtId="0" fontId="32" fillId="0" borderId="12" xfId="0" applyFont="1" applyBorder="1"/>
    <xf numFmtId="0" fontId="32" fillId="0" borderId="15" xfId="0" applyFont="1" applyBorder="1"/>
    <xf numFmtId="0" fontId="34" fillId="6" borderId="0" xfId="0" applyFont="1" applyFill="1" applyAlignment="1">
      <alignment horizontal="left" wrapText="1"/>
    </xf>
    <xf numFmtId="0" fontId="34" fillId="7" borderId="0" xfId="0" applyFont="1" applyFill="1" applyAlignment="1">
      <alignment horizontal="left" wrapText="1"/>
    </xf>
    <xf numFmtId="0" fontId="9" fillId="0" borderId="6" xfId="0" applyFont="1" applyBorder="1" applyAlignment="1">
      <alignment vertical="top" wrapText="1"/>
    </xf>
    <xf numFmtId="0" fontId="3" fillId="0" borderId="7" xfId="0" applyFont="1" applyBorder="1"/>
    <xf numFmtId="0" fontId="9" fillId="0" borderId="6" xfId="0" applyFont="1" applyBorder="1" applyAlignment="1">
      <alignment horizontal="center" wrapText="1"/>
    </xf>
    <xf numFmtId="0" fontId="3" fillId="0" borderId="8" xfId="0" applyFont="1" applyBorder="1"/>
    <xf numFmtId="0" fontId="9" fillId="0" borderId="6" xfId="0" applyFont="1" applyBorder="1" applyAlignment="1">
      <alignment wrapText="1"/>
    </xf>
    <xf numFmtId="0" fontId="28" fillId="7" borderId="3" xfId="0" applyFont="1" applyFill="1" applyBorder="1" applyAlignment="1">
      <alignment horizontal="left" wrapText="1"/>
    </xf>
    <xf numFmtId="0" fontId="51" fillId="7" borderId="30" xfId="0" applyFont="1" applyFill="1" applyBorder="1" applyAlignment="1">
      <alignment horizontal="left" wrapText="1"/>
    </xf>
    <xf numFmtId="0" fontId="5" fillId="0" borderId="0" xfId="0" applyFont="1" applyAlignment="1"/>
    <xf numFmtId="0" fontId="3" fillId="0" borderId="0" xfId="0" applyFont="1"/>
    <xf numFmtId="0" fontId="12" fillId="0" borderId="0" xfId="0" applyFont="1" applyAlignment="1"/>
    <xf numFmtId="0" fontId="52" fillId="0" borderId="0" xfId="0" applyFont="1"/>
    <xf numFmtId="0" fontId="50" fillId="0" borderId="0" xfId="0" applyFont="1" applyAlignment="1"/>
    <xf numFmtId="0" fontId="6" fillId="0" borderId="0" xfId="0" applyFont="1" applyAlignment="1"/>
    <xf numFmtId="0" fontId="1" fillId="6" borderId="10" xfId="0" applyFont="1" applyFill="1" applyBorder="1" applyAlignment="1">
      <alignment horizontal="left" vertical="top" wrapText="1"/>
    </xf>
    <xf numFmtId="0" fontId="1" fillId="7" borderId="3" xfId="0" applyFont="1" applyFill="1" applyBorder="1" applyAlignment="1">
      <alignment horizontal="left" vertical="top" wrapText="1"/>
    </xf>
    <xf numFmtId="0" fontId="32" fillId="0" borderId="45" xfId="0" applyFont="1" applyBorder="1"/>
    <xf numFmtId="0" fontId="31" fillId="0" borderId="37" xfId="0" applyFont="1" applyBorder="1" applyAlignment="1">
      <alignment wrapText="1"/>
    </xf>
    <xf numFmtId="0" fontId="28" fillId="0" borderId="37" xfId="0" applyFont="1" applyBorder="1" applyAlignment="1">
      <alignment horizontal="left" wrapText="1"/>
    </xf>
    <xf numFmtId="0" fontId="28" fillId="0" borderId="0" xfId="0" applyFont="1" applyAlignment="1">
      <alignment horizontal="left" wrapText="1"/>
    </xf>
    <xf numFmtId="0" fontId="46" fillId="0" borderId="3" xfId="0" applyFont="1" applyBorder="1" applyAlignment="1">
      <alignment vertical="center" wrapText="1"/>
    </xf>
    <xf numFmtId="0" fontId="34" fillId="6" borderId="3" xfId="0" applyFont="1" applyFill="1" applyBorder="1" applyAlignment="1">
      <alignment horizontal="left" wrapText="1"/>
    </xf>
    <xf numFmtId="0" fontId="31" fillId="4" borderId="39" xfId="0" applyFont="1" applyFill="1" applyBorder="1" applyAlignment="1">
      <alignment horizontal="left" wrapText="1"/>
    </xf>
    <xf numFmtId="0" fontId="28" fillId="0" borderId="3" xfId="0" applyFont="1" applyBorder="1" applyAlignment="1">
      <alignment horizontal="left" wrapText="1"/>
    </xf>
    <xf numFmtId="0" fontId="28" fillId="7" borderId="40" xfId="0" applyFont="1" applyFill="1" applyBorder="1" applyAlignment="1">
      <alignment horizontal="right" wrapText="1"/>
    </xf>
    <xf numFmtId="0" fontId="28" fillId="3" borderId="46" xfId="0" applyFont="1" applyFill="1" applyBorder="1" applyAlignment="1">
      <alignment horizontal="center" vertical="top" wrapText="1"/>
    </xf>
  </cellXfs>
  <cellStyles count="2">
    <cellStyle name="Neutral" xfId="1" builtinId="28"/>
    <cellStyle name="Normal" xfId="0" builtinId="0"/>
  </cellStyles>
  <dxfs count="2">
    <dxf>
      <font>
        <b/>
        <i val="0"/>
        <color rgb="FFFF0000"/>
      </font>
    </dxf>
    <dxf>
      <font>
        <b/>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B13F5-77B0-4DAF-9EF1-BCC0FB0B9E4E}">
  <dimension ref="A1:M10"/>
  <sheetViews>
    <sheetView workbookViewId="0">
      <selection activeCell="A5" sqref="A5"/>
    </sheetView>
  </sheetViews>
  <sheetFormatPr baseColWidth="10" defaultColWidth="11" defaultRowHeight="70.5" customHeight="1" x14ac:dyDescent="0.3"/>
  <cols>
    <col min="1" max="1" width="165.25" style="67" customWidth="1"/>
    <col min="2" max="16384" width="11" style="67"/>
  </cols>
  <sheetData>
    <row r="1" spans="1:13" ht="47.25" customHeight="1" x14ac:dyDescent="0.3">
      <c r="A1" s="138" t="s">
        <v>217</v>
      </c>
    </row>
    <row r="2" spans="1:13" ht="79.5" customHeight="1" x14ac:dyDescent="0.3">
      <c r="A2" s="68" t="s">
        <v>218</v>
      </c>
      <c r="B2" s="69"/>
      <c r="C2" s="69"/>
      <c r="D2" s="69"/>
      <c r="E2" s="69"/>
      <c r="F2" s="69"/>
      <c r="G2" s="69"/>
      <c r="H2" s="69"/>
      <c r="I2" s="69"/>
      <c r="J2" s="69"/>
      <c r="K2" s="69"/>
      <c r="L2" s="69"/>
      <c r="M2" s="69"/>
    </row>
    <row r="3" spans="1:13" ht="95.25" customHeight="1" x14ac:dyDescent="0.3">
      <c r="A3" s="68" t="s">
        <v>219</v>
      </c>
      <c r="B3" s="69"/>
      <c r="C3" s="69"/>
      <c r="D3" s="69"/>
      <c r="E3" s="69"/>
      <c r="F3" s="69"/>
      <c r="G3" s="69"/>
      <c r="H3" s="69"/>
      <c r="I3" s="69"/>
      <c r="J3" s="69"/>
      <c r="K3" s="69"/>
      <c r="L3" s="69"/>
      <c r="M3" s="69"/>
    </row>
    <row r="4" spans="1:13" s="73" customFormat="1" ht="173.25" customHeight="1" x14ac:dyDescent="0.2">
      <c r="A4" s="74" t="s">
        <v>255</v>
      </c>
      <c r="B4" s="72"/>
      <c r="C4" s="72"/>
      <c r="D4" s="72"/>
      <c r="E4" s="72"/>
      <c r="F4" s="72"/>
      <c r="G4" s="72"/>
      <c r="H4" s="72"/>
      <c r="I4" s="72"/>
      <c r="J4" s="72"/>
      <c r="K4" s="72"/>
      <c r="L4" s="72"/>
      <c r="M4" s="72"/>
    </row>
    <row r="5" spans="1:13" ht="48" customHeight="1" x14ac:dyDescent="0.3">
      <c r="A5" s="141" t="s">
        <v>226</v>
      </c>
      <c r="B5" s="69"/>
      <c r="C5" s="69"/>
      <c r="D5" s="69"/>
      <c r="E5" s="69"/>
      <c r="F5" s="69"/>
      <c r="G5" s="69"/>
      <c r="H5" s="69"/>
      <c r="I5" s="69"/>
      <c r="J5" s="69"/>
      <c r="K5" s="69"/>
      <c r="L5" s="69"/>
      <c r="M5" s="69"/>
    </row>
    <row r="6" spans="1:13" ht="70.5" customHeight="1" x14ac:dyDescent="0.3">
      <c r="A6" s="70"/>
      <c r="B6" s="69"/>
      <c r="C6" s="69"/>
      <c r="D6" s="69"/>
      <c r="E6" s="69"/>
      <c r="F6" s="69"/>
      <c r="G6" s="69"/>
      <c r="H6" s="69"/>
      <c r="I6" s="69"/>
      <c r="J6" s="69"/>
      <c r="K6" s="69"/>
      <c r="L6" s="69"/>
      <c r="M6" s="69"/>
    </row>
    <row r="7" spans="1:13" ht="70.5" customHeight="1" x14ac:dyDescent="0.3">
      <c r="A7" s="70"/>
      <c r="B7" s="69"/>
      <c r="C7" s="69"/>
      <c r="D7" s="69"/>
      <c r="E7" s="69"/>
      <c r="F7" s="69"/>
      <c r="G7" s="69"/>
      <c r="H7" s="69"/>
      <c r="I7" s="69"/>
      <c r="J7" s="69"/>
      <c r="K7" s="69"/>
      <c r="L7" s="69"/>
      <c r="M7" s="69"/>
    </row>
    <row r="8" spans="1:13" ht="70.5" customHeight="1" x14ac:dyDescent="0.3">
      <c r="A8" s="71"/>
      <c r="B8" s="69"/>
      <c r="C8" s="69"/>
      <c r="D8" s="69"/>
      <c r="E8" s="69"/>
      <c r="F8" s="69"/>
      <c r="G8" s="69"/>
      <c r="H8" s="69"/>
      <c r="I8" s="69"/>
      <c r="J8" s="69"/>
      <c r="K8" s="69"/>
      <c r="L8" s="69"/>
      <c r="M8" s="69"/>
    </row>
    <row r="9" spans="1:13" ht="70.5" customHeight="1" x14ac:dyDescent="0.3">
      <c r="A9" s="69"/>
      <c r="B9" s="69"/>
      <c r="C9" s="69"/>
      <c r="D9" s="69"/>
      <c r="E9" s="69"/>
      <c r="F9" s="69"/>
      <c r="G9" s="69"/>
      <c r="H9" s="69"/>
      <c r="I9" s="69"/>
      <c r="J9" s="69"/>
      <c r="K9" s="69"/>
      <c r="L9" s="69"/>
      <c r="M9" s="69"/>
    </row>
    <row r="10" spans="1:13" ht="70.5" customHeight="1" x14ac:dyDescent="0.3">
      <c r="A10" s="69"/>
      <c r="B10" s="69"/>
      <c r="C10" s="69"/>
      <c r="D10" s="69"/>
      <c r="E10" s="69"/>
      <c r="F10" s="69"/>
      <c r="G10" s="69"/>
      <c r="H10" s="69"/>
      <c r="I10" s="69"/>
      <c r="J10" s="69"/>
      <c r="K10" s="69"/>
      <c r="L10" s="69"/>
      <c r="M10" s="69"/>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2"/>
  <sheetViews>
    <sheetView tabSelected="1" workbookViewId="0">
      <selection activeCell="B8" sqref="B8"/>
    </sheetView>
  </sheetViews>
  <sheetFormatPr baseColWidth="10" defaultColWidth="12.625" defaultRowHeight="15" customHeight="1" x14ac:dyDescent="0.2"/>
  <cols>
    <col min="1" max="1" width="37.5" customWidth="1"/>
    <col min="2" max="2" width="113.5" customWidth="1"/>
    <col min="3" max="26" width="9.375" customWidth="1"/>
  </cols>
  <sheetData>
    <row r="1" spans="1:2" ht="40.5" customHeight="1" x14ac:dyDescent="0.2">
      <c r="A1" s="212" t="s">
        <v>0</v>
      </c>
      <c r="B1" s="213"/>
    </row>
    <row r="2" spans="1:2" ht="81.75" customHeight="1" x14ac:dyDescent="0.2">
      <c r="A2" s="1" t="s">
        <v>1</v>
      </c>
      <c r="B2" s="2" t="s">
        <v>2</v>
      </c>
    </row>
    <row r="3" spans="1:2" ht="81" customHeight="1" x14ac:dyDescent="0.2">
      <c r="A3" s="1" t="s">
        <v>3</v>
      </c>
      <c r="B3" s="2" t="s">
        <v>209</v>
      </c>
    </row>
    <row r="4" spans="1:2" ht="198" customHeight="1" x14ac:dyDescent="0.2">
      <c r="A4" s="1" t="s">
        <v>4</v>
      </c>
      <c r="B4" s="2" t="s">
        <v>5</v>
      </c>
    </row>
    <row r="5" spans="1:2" ht="45" x14ac:dyDescent="0.2">
      <c r="A5" s="1" t="s">
        <v>6</v>
      </c>
      <c r="B5" s="2" t="s">
        <v>7</v>
      </c>
    </row>
    <row r="6" spans="1:2" ht="37.5" x14ac:dyDescent="0.2">
      <c r="A6" s="1" t="s">
        <v>440</v>
      </c>
      <c r="B6" s="2" t="s">
        <v>441</v>
      </c>
    </row>
    <row r="7" spans="1:2" ht="30" x14ac:dyDescent="0.2">
      <c r="A7" s="1" t="s">
        <v>8</v>
      </c>
      <c r="B7" s="2" t="s">
        <v>439</v>
      </c>
    </row>
    <row r="8" spans="1:2" ht="135" x14ac:dyDescent="0.2">
      <c r="A8" s="1" t="s">
        <v>437</v>
      </c>
      <c r="B8" s="2" t="s">
        <v>442</v>
      </c>
    </row>
    <row r="9" spans="1:2" ht="30" x14ac:dyDescent="0.2">
      <c r="A9" s="1" t="s">
        <v>9</v>
      </c>
      <c r="B9" s="2" t="s">
        <v>10</v>
      </c>
    </row>
    <row r="10" spans="1:2" ht="75" x14ac:dyDescent="0.2">
      <c r="A10" s="1" t="s">
        <v>11</v>
      </c>
      <c r="B10" s="2" t="s">
        <v>438</v>
      </c>
    </row>
    <row r="11" spans="1:2" ht="45" x14ac:dyDescent="0.2">
      <c r="A11" s="1" t="s">
        <v>12</v>
      </c>
      <c r="B11" s="2" t="s">
        <v>13</v>
      </c>
    </row>
    <row r="12" spans="1:2" ht="30" x14ac:dyDescent="0.2">
      <c r="A12" s="1" t="s">
        <v>14</v>
      </c>
      <c r="B12" s="75" t="s">
        <v>220</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
    <mergeCell ref="A1:B1"/>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7"/>
  <sheetViews>
    <sheetView topLeftCell="A4" workbookViewId="0">
      <selection activeCell="F9" sqref="F9"/>
    </sheetView>
  </sheetViews>
  <sheetFormatPr baseColWidth="10" defaultColWidth="12.625" defaultRowHeight="15" customHeight="1" x14ac:dyDescent="0.25"/>
  <cols>
    <col min="1" max="1" width="42.125" style="92" customWidth="1"/>
    <col min="2" max="2" width="19.875" style="92" customWidth="1"/>
    <col min="3" max="3" width="15.5" style="92" customWidth="1"/>
    <col min="4" max="4" width="15.375" style="92" customWidth="1"/>
    <col min="5" max="5" width="13.75" style="92" customWidth="1"/>
    <col min="6" max="6" width="13.875" style="92" customWidth="1"/>
    <col min="7" max="7" width="14.875" style="92" customWidth="1"/>
    <col min="8" max="8" width="12.75" style="92" customWidth="1"/>
    <col min="9" max="9" width="18.375" style="92" customWidth="1"/>
    <col min="10" max="10" width="33" style="92" customWidth="1"/>
    <col min="11" max="11" width="20.125" style="92" customWidth="1"/>
    <col min="12" max="26" width="9.375" style="92" customWidth="1"/>
    <col min="27" max="16384" width="12.625" style="92"/>
  </cols>
  <sheetData>
    <row r="1" spans="1:11" ht="26.25" x14ac:dyDescent="0.4">
      <c r="A1" s="91" t="s">
        <v>15</v>
      </c>
      <c r="B1" s="91"/>
      <c r="C1" s="91"/>
    </row>
    <row r="2" spans="1:11" ht="52.5" customHeight="1" x14ac:dyDescent="0.25">
      <c r="A2" s="214" t="s">
        <v>428</v>
      </c>
      <c r="B2" s="215"/>
      <c r="C2" s="215"/>
      <c r="D2" s="215"/>
      <c r="E2" s="215"/>
      <c r="F2" s="215"/>
      <c r="G2" s="215"/>
      <c r="H2" s="215"/>
      <c r="I2" s="215"/>
    </row>
    <row r="4" spans="1:11" ht="18.75" x14ac:dyDescent="0.3">
      <c r="A4" s="93" t="s">
        <v>16</v>
      </c>
      <c r="K4" s="94"/>
    </row>
    <row r="5" spans="1:11" ht="15.75" thickBot="1" x14ac:dyDescent="0.3">
      <c r="A5" s="95" t="s">
        <v>221</v>
      </c>
      <c r="B5" s="96" t="s">
        <v>18</v>
      </c>
      <c r="K5" s="94"/>
    </row>
    <row r="6" spans="1:11" ht="15.75" thickBot="1" x14ac:dyDescent="0.3">
      <c r="A6" s="97" t="s">
        <v>19</v>
      </c>
      <c r="B6" s="98"/>
      <c r="K6" s="94"/>
    </row>
    <row r="7" spans="1:11" ht="15.75" thickBot="1" x14ac:dyDescent="0.3">
      <c r="A7" s="99" t="s">
        <v>20</v>
      </c>
      <c r="B7" s="98"/>
      <c r="K7" s="94"/>
    </row>
    <row r="8" spans="1:11" ht="15.75" thickBot="1" x14ac:dyDescent="0.3">
      <c r="A8" s="99" t="s">
        <v>21</v>
      </c>
      <c r="B8" s="98"/>
      <c r="K8" s="94"/>
    </row>
    <row r="9" spans="1:11" ht="15.75" thickBot="1" x14ac:dyDescent="0.3">
      <c r="A9" s="99" t="s">
        <v>22</v>
      </c>
      <c r="B9" s="98"/>
      <c r="K9" s="94"/>
    </row>
    <row r="10" spans="1:11" ht="15.75" thickBot="1" x14ac:dyDescent="0.3">
      <c r="A10" s="99" t="s">
        <v>23</v>
      </c>
      <c r="B10" s="98"/>
      <c r="K10" s="94"/>
    </row>
    <row r="11" spans="1:11" ht="15.75" thickBot="1" x14ac:dyDescent="0.3">
      <c r="A11" s="99" t="s">
        <v>24</v>
      </c>
      <c r="B11" s="98"/>
      <c r="K11" s="94"/>
    </row>
    <row r="12" spans="1:11" ht="18" customHeight="1" thickBot="1" x14ac:dyDescent="0.3">
      <c r="A12" s="100" t="s">
        <v>322</v>
      </c>
      <c r="B12" s="98"/>
      <c r="K12" s="94"/>
    </row>
    <row r="13" spans="1:11" ht="15.75" thickBot="1" x14ac:dyDescent="0.3">
      <c r="A13" s="183" t="s">
        <v>323</v>
      </c>
      <c r="B13" s="154"/>
      <c r="K13" s="94"/>
    </row>
    <row r="14" spans="1:11" ht="15.75" thickBot="1" x14ac:dyDescent="0.3">
      <c r="A14" s="95" t="s">
        <v>26</v>
      </c>
      <c r="B14" s="101">
        <f>SUM(B6:B13)</f>
        <v>0</v>
      </c>
      <c r="K14" s="94"/>
    </row>
    <row r="15" spans="1:11" ht="18.75" x14ac:dyDescent="0.3">
      <c r="A15" s="93"/>
      <c r="K15" s="94"/>
    </row>
    <row r="16" spans="1:11" ht="19.5" thickBot="1" x14ac:dyDescent="0.35">
      <c r="A16" s="93" t="s">
        <v>230</v>
      </c>
      <c r="K16" s="94"/>
    </row>
    <row r="17" spans="1:10" ht="15.75" customHeight="1" thickBot="1" x14ac:dyDescent="0.3">
      <c r="A17" s="216" t="s">
        <v>402</v>
      </c>
      <c r="B17" s="234" t="s">
        <v>27</v>
      </c>
      <c r="C17" s="219" t="s">
        <v>320</v>
      </c>
      <c r="D17" s="220"/>
      <c r="E17" s="220"/>
      <c r="F17" s="220"/>
      <c r="G17" s="220"/>
      <c r="H17" s="221"/>
      <c r="I17" s="222" t="s">
        <v>28</v>
      </c>
      <c r="J17" s="228" t="s">
        <v>399</v>
      </c>
    </row>
    <row r="18" spans="1:10" ht="16.5" customHeight="1" thickBot="1" x14ac:dyDescent="0.3">
      <c r="A18" s="217"/>
      <c r="B18" s="235"/>
      <c r="C18" s="225" t="s">
        <v>29</v>
      </c>
      <c r="D18" s="226"/>
      <c r="E18" s="225" t="s">
        <v>30</v>
      </c>
      <c r="F18" s="226"/>
      <c r="G18" s="225" t="s">
        <v>31</v>
      </c>
      <c r="H18" s="226"/>
      <c r="I18" s="223"/>
      <c r="J18" s="229"/>
    </row>
    <row r="19" spans="1:10" ht="15.75" thickBot="1" x14ac:dyDescent="0.3">
      <c r="A19" s="218"/>
      <c r="B19" s="236"/>
      <c r="C19" s="102" t="s">
        <v>32</v>
      </c>
      <c r="D19" s="103" t="s">
        <v>33</v>
      </c>
      <c r="E19" s="102" t="s">
        <v>32</v>
      </c>
      <c r="F19" s="103" t="s">
        <v>33</v>
      </c>
      <c r="G19" s="102" t="s">
        <v>32</v>
      </c>
      <c r="H19" s="103" t="s">
        <v>33</v>
      </c>
      <c r="I19" s="224"/>
      <c r="J19" s="230"/>
    </row>
    <row r="20" spans="1:10" ht="15.75" thickBot="1" x14ac:dyDescent="0.3">
      <c r="A20" s="177" t="s">
        <v>363</v>
      </c>
      <c r="B20" s="98"/>
      <c r="C20" s="98"/>
      <c r="D20" s="104" t="e">
        <f t="shared" ref="D20:D51" si="0">C20*100/$B20</f>
        <v>#DIV/0!</v>
      </c>
      <c r="E20" s="98"/>
      <c r="F20" s="104" t="e">
        <f t="shared" ref="F20:F51" si="1">E20*100/$B20</f>
        <v>#DIV/0!</v>
      </c>
      <c r="G20" s="98"/>
      <c r="H20" s="104" t="e">
        <f t="shared" ref="H20:H51" si="2">G20*100/$B20</f>
        <v>#DIV/0!</v>
      </c>
      <c r="I20" s="104" t="e">
        <f t="shared" ref="I20:I49" si="3">B20*10000/$B$14</f>
        <v>#DIV/0!</v>
      </c>
      <c r="J20" s="203" t="s">
        <v>353</v>
      </c>
    </row>
    <row r="21" spans="1:10" ht="15.75" thickBot="1" x14ac:dyDescent="0.3">
      <c r="A21" s="155" t="s">
        <v>371</v>
      </c>
      <c r="B21" s="98"/>
      <c r="C21" s="98"/>
      <c r="D21" s="104" t="e">
        <f t="shared" si="0"/>
        <v>#DIV/0!</v>
      </c>
      <c r="E21" s="98"/>
      <c r="F21" s="104" t="e">
        <f t="shared" si="1"/>
        <v>#DIV/0!</v>
      </c>
      <c r="G21" s="98"/>
      <c r="H21" s="104" t="e">
        <f t="shared" si="2"/>
        <v>#DIV/0!</v>
      </c>
      <c r="I21" s="104" t="e">
        <f t="shared" si="3"/>
        <v>#DIV/0!</v>
      </c>
      <c r="J21" s="203" t="s">
        <v>354</v>
      </c>
    </row>
    <row r="22" spans="1:10" ht="15.75" thickBot="1" x14ac:dyDescent="0.3">
      <c r="A22" s="105" t="s">
        <v>34</v>
      </c>
      <c r="B22" s="98"/>
      <c r="C22" s="98"/>
      <c r="D22" s="104" t="e">
        <f t="shared" si="0"/>
        <v>#DIV/0!</v>
      </c>
      <c r="E22" s="98"/>
      <c r="F22" s="104" t="e">
        <f t="shared" si="1"/>
        <v>#DIV/0!</v>
      </c>
      <c r="G22" s="98"/>
      <c r="H22" s="104" t="e">
        <f t="shared" si="2"/>
        <v>#DIV/0!</v>
      </c>
      <c r="I22" s="104" t="e">
        <f t="shared" si="3"/>
        <v>#DIV/0!</v>
      </c>
      <c r="J22" s="203" t="s">
        <v>330</v>
      </c>
    </row>
    <row r="23" spans="1:10" ht="15.75" thickBot="1" x14ac:dyDescent="0.3">
      <c r="A23" s="105" t="s">
        <v>35</v>
      </c>
      <c r="B23" s="98"/>
      <c r="C23" s="98"/>
      <c r="D23" s="104" t="e">
        <f t="shared" si="0"/>
        <v>#DIV/0!</v>
      </c>
      <c r="E23" s="98"/>
      <c r="F23" s="104" t="e">
        <f t="shared" si="1"/>
        <v>#DIV/0!</v>
      </c>
      <c r="G23" s="98"/>
      <c r="H23" s="104" t="e">
        <f t="shared" si="2"/>
        <v>#DIV/0!</v>
      </c>
      <c r="I23" s="200" t="e">
        <f t="shared" si="3"/>
        <v>#DIV/0!</v>
      </c>
      <c r="J23" s="204" t="s">
        <v>377</v>
      </c>
    </row>
    <row r="24" spans="1:10" ht="15.75" thickBot="1" x14ac:dyDescent="0.3">
      <c r="A24" s="105" t="s">
        <v>36</v>
      </c>
      <c r="B24" s="98"/>
      <c r="C24" s="98"/>
      <c r="D24" s="104" t="e">
        <f t="shared" si="0"/>
        <v>#DIV/0!</v>
      </c>
      <c r="E24" s="98"/>
      <c r="F24" s="104" t="e">
        <f t="shared" si="1"/>
        <v>#DIV/0!</v>
      </c>
      <c r="G24" s="98"/>
      <c r="H24" s="104" t="e">
        <f t="shared" si="2"/>
        <v>#DIV/0!</v>
      </c>
      <c r="I24" s="200" t="e">
        <f t="shared" si="3"/>
        <v>#DIV/0!</v>
      </c>
      <c r="J24" s="204" t="s">
        <v>378</v>
      </c>
    </row>
    <row r="25" spans="1:10" ht="15.75" thickBot="1" x14ac:dyDescent="0.3">
      <c r="A25" s="105" t="s">
        <v>37</v>
      </c>
      <c r="B25" s="98"/>
      <c r="C25" s="98"/>
      <c r="D25" s="104" t="e">
        <f t="shared" si="0"/>
        <v>#DIV/0!</v>
      </c>
      <c r="E25" s="98"/>
      <c r="F25" s="104" t="e">
        <f t="shared" si="1"/>
        <v>#DIV/0!</v>
      </c>
      <c r="G25" s="98"/>
      <c r="H25" s="104" t="e">
        <f t="shared" si="2"/>
        <v>#DIV/0!</v>
      </c>
      <c r="I25" s="200" t="e">
        <f t="shared" si="3"/>
        <v>#DIV/0!</v>
      </c>
      <c r="J25" s="204" t="s">
        <v>379</v>
      </c>
    </row>
    <row r="26" spans="1:10" ht="15.75" thickBot="1" x14ac:dyDescent="0.3">
      <c r="A26" s="105" t="s">
        <v>38</v>
      </c>
      <c r="B26" s="98"/>
      <c r="C26" s="98"/>
      <c r="D26" s="104" t="e">
        <f t="shared" si="0"/>
        <v>#DIV/0!</v>
      </c>
      <c r="E26" s="98"/>
      <c r="F26" s="104" t="e">
        <f t="shared" si="1"/>
        <v>#DIV/0!</v>
      </c>
      <c r="G26" s="98"/>
      <c r="H26" s="104" t="e">
        <f t="shared" si="2"/>
        <v>#DIV/0!</v>
      </c>
      <c r="I26" s="200" t="e">
        <f t="shared" si="3"/>
        <v>#DIV/0!</v>
      </c>
      <c r="J26" s="204" t="s">
        <v>324</v>
      </c>
    </row>
    <row r="27" spans="1:10" ht="15.75" thickBot="1" x14ac:dyDescent="0.3">
      <c r="A27" s="105" t="s">
        <v>39</v>
      </c>
      <c r="B27" s="98"/>
      <c r="C27" s="98"/>
      <c r="D27" s="104" t="e">
        <f t="shared" si="0"/>
        <v>#DIV/0!</v>
      </c>
      <c r="E27" s="98"/>
      <c r="F27" s="104" t="e">
        <f t="shared" si="1"/>
        <v>#DIV/0!</v>
      </c>
      <c r="G27" s="98"/>
      <c r="H27" s="104" t="e">
        <f t="shared" si="2"/>
        <v>#DIV/0!</v>
      </c>
      <c r="I27" s="200" t="e">
        <f t="shared" si="3"/>
        <v>#DIV/0!</v>
      </c>
      <c r="J27" s="204" t="s">
        <v>380</v>
      </c>
    </row>
    <row r="28" spans="1:10" ht="15.75" thickBot="1" x14ac:dyDescent="0.3">
      <c r="A28" s="106" t="s">
        <v>40</v>
      </c>
      <c r="B28" s="98"/>
      <c r="C28" s="98"/>
      <c r="D28" s="104" t="e">
        <f t="shared" si="0"/>
        <v>#DIV/0!</v>
      </c>
      <c r="E28" s="98"/>
      <c r="F28" s="104" t="e">
        <f t="shared" si="1"/>
        <v>#DIV/0!</v>
      </c>
      <c r="G28" s="98"/>
      <c r="H28" s="104" t="e">
        <f t="shared" si="2"/>
        <v>#DIV/0!</v>
      </c>
      <c r="I28" s="200" t="e">
        <f t="shared" si="3"/>
        <v>#DIV/0!</v>
      </c>
      <c r="J28" s="204" t="s">
        <v>382</v>
      </c>
    </row>
    <row r="29" spans="1:10" ht="15.75" thickBot="1" x14ac:dyDescent="0.3">
      <c r="A29" s="107" t="s">
        <v>41</v>
      </c>
      <c r="B29" s="98"/>
      <c r="C29" s="98"/>
      <c r="D29" s="104" t="e">
        <f t="shared" si="0"/>
        <v>#DIV/0!</v>
      </c>
      <c r="E29" s="98"/>
      <c r="F29" s="104" t="e">
        <f t="shared" si="1"/>
        <v>#DIV/0!</v>
      </c>
      <c r="G29" s="98"/>
      <c r="H29" s="104" t="e">
        <f t="shared" si="2"/>
        <v>#DIV/0!</v>
      </c>
      <c r="I29" s="200" t="e">
        <f t="shared" si="3"/>
        <v>#DIV/0!</v>
      </c>
      <c r="J29" s="204" t="s">
        <v>383</v>
      </c>
    </row>
    <row r="30" spans="1:10" ht="15.75" thickBot="1" x14ac:dyDescent="0.3">
      <c r="A30" s="108" t="s">
        <v>42</v>
      </c>
      <c r="B30" s="98"/>
      <c r="C30" s="98"/>
      <c r="D30" s="104" t="e">
        <f t="shared" si="0"/>
        <v>#DIV/0!</v>
      </c>
      <c r="E30" s="98"/>
      <c r="F30" s="104" t="e">
        <f t="shared" si="1"/>
        <v>#DIV/0!</v>
      </c>
      <c r="G30" s="98"/>
      <c r="H30" s="104" t="e">
        <f t="shared" si="2"/>
        <v>#DIV/0!</v>
      </c>
      <c r="I30" s="200" t="e">
        <f t="shared" si="3"/>
        <v>#DIV/0!</v>
      </c>
      <c r="J30" s="204" t="s">
        <v>391</v>
      </c>
    </row>
    <row r="31" spans="1:10" ht="15.75" thickBot="1" x14ac:dyDescent="0.3">
      <c r="A31" s="109" t="s">
        <v>43</v>
      </c>
      <c r="B31" s="98"/>
      <c r="C31" s="98"/>
      <c r="D31" s="104" t="e">
        <f t="shared" si="0"/>
        <v>#DIV/0!</v>
      </c>
      <c r="E31" s="98"/>
      <c r="F31" s="104" t="e">
        <f t="shared" si="1"/>
        <v>#DIV/0!</v>
      </c>
      <c r="G31" s="98"/>
      <c r="H31" s="104" t="e">
        <f t="shared" si="2"/>
        <v>#DIV/0!</v>
      </c>
      <c r="I31" s="200" t="e">
        <f t="shared" si="3"/>
        <v>#DIV/0!</v>
      </c>
      <c r="J31" s="204" t="s">
        <v>392</v>
      </c>
    </row>
    <row r="32" spans="1:10" ht="15.75" thickBot="1" x14ac:dyDescent="0.3">
      <c r="A32" s="109" t="s">
        <v>44</v>
      </c>
      <c r="B32" s="98"/>
      <c r="C32" s="98"/>
      <c r="D32" s="104" t="e">
        <f t="shared" si="0"/>
        <v>#DIV/0!</v>
      </c>
      <c r="E32" s="98"/>
      <c r="F32" s="104" t="e">
        <f t="shared" si="1"/>
        <v>#DIV/0!</v>
      </c>
      <c r="G32" s="98"/>
      <c r="H32" s="104" t="e">
        <f t="shared" si="2"/>
        <v>#DIV/0!</v>
      </c>
      <c r="I32" s="200" t="e">
        <f t="shared" si="3"/>
        <v>#DIV/0!</v>
      </c>
      <c r="J32" s="204" t="s">
        <v>392</v>
      </c>
    </row>
    <row r="33" spans="1:10" ht="15.75" customHeight="1" thickBot="1" x14ac:dyDescent="0.3">
      <c r="A33" s="110" t="s">
        <v>45</v>
      </c>
      <c r="B33" s="98"/>
      <c r="C33" s="98"/>
      <c r="D33" s="104" t="e">
        <f t="shared" si="0"/>
        <v>#DIV/0!</v>
      </c>
      <c r="E33" s="98"/>
      <c r="F33" s="104" t="e">
        <f t="shared" si="1"/>
        <v>#DIV/0!</v>
      </c>
      <c r="G33" s="98"/>
      <c r="H33" s="104" t="e">
        <f t="shared" si="2"/>
        <v>#DIV/0!</v>
      </c>
      <c r="I33" s="200" t="e">
        <f t="shared" si="3"/>
        <v>#DIV/0!</v>
      </c>
      <c r="J33" s="204" t="s">
        <v>392</v>
      </c>
    </row>
    <row r="34" spans="1:10" ht="15.75" customHeight="1" thickBot="1" x14ac:dyDescent="0.3">
      <c r="A34" s="111" t="s">
        <v>46</v>
      </c>
      <c r="B34" s="98"/>
      <c r="C34" s="98"/>
      <c r="D34" s="104" t="e">
        <f t="shared" si="0"/>
        <v>#DIV/0!</v>
      </c>
      <c r="E34" s="98"/>
      <c r="F34" s="104" t="e">
        <f t="shared" si="1"/>
        <v>#DIV/0!</v>
      </c>
      <c r="G34" s="98"/>
      <c r="H34" s="104" t="e">
        <f t="shared" si="2"/>
        <v>#DIV/0!</v>
      </c>
      <c r="I34" s="200" t="e">
        <f t="shared" si="3"/>
        <v>#DIV/0!</v>
      </c>
      <c r="J34" s="203" t="s">
        <v>344</v>
      </c>
    </row>
    <row r="35" spans="1:10" ht="15.75" customHeight="1" thickBot="1" x14ac:dyDescent="0.3">
      <c r="A35" s="112" t="s">
        <v>227</v>
      </c>
      <c r="B35" s="98"/>
      <c r="C35" s="98"/>
      <c r="D35" s="104" t="e">
        <f t="shared" si="0"/>
        <v>#DIV/0!</v>
      </c>
      <c r="E35" s="98"/>
      <c r="F35" s="104" t="e">
        <f t="shared" si="1"/>
        <v>#DIV/0!</v>
      </c>
      <c r="G35" s="98"/>
      <c r="H35" s="104" t="e">
        <f t="shared" si="2"/>
        <v>#DIV/0!</v>
      </c>
      <c r="I35" s="200" t="e">
        <f t="shared" si="3"/>
        <v>#DIV/0!</v>
      </c>
      <c r="J35" s="204" t="s">
        <v>346</v>
      </c>
    </row>
    <row r="36" spans="1:10" ht="15.75" customHeight="1" thickBot="1" x14ac:dyDescent="0.3">
      <c r="A36" s="112" t="s">
        <v>228</v>
      </c>
      <c r="B36" s="98"/>
      <c r="C36" s="98"/>
      <c r="D36" s="104" t="e">
        <f t="shared" si="0"/>
        <v>#DIV/0!</v>
      </c>
      <c r="E36" s="98"/>
      <c r="F36" s="104" t="e">
        <f t="shared" si="1"/>
        <v>#DIV/0!</v>
      </c>
      <c r="G36" s="98"/>
      <c r="H36" s="104" t="e">
        <f t="shared" si="2"/>
        <v>#DIV/0!</v>
      </c>
      <c r="I36" s="200" t="e">
        <f t="shared" si="3"/>
        <v>#DIV/0!</v>
      </c>
      <c r="J36" s="204" t="s">
        <v>346</v>
      </c>
    </row>
    <row r="37" spans="1:10" ht="62.25" customHeight="1" thickBot="1" x14ac:dyDescent="0.3">
      <c r="A37" s="142" t="s">
        <v>373</v>
      </c>
      <c r="B37" s="98"/>
      <c r="C37" s="98"/>
      <c r="D37" s="104" t="e">
        <f t="shared" si="0"/>
        <v>#DIV/0!</v>
      </c>
      <c r="E37" s="98"/>
      <c r="F37" s="104" t="e">
        <f t="shared" si="1"/>
        <v>#DIV/0!</v>
      </c>
      <c r="G37" s="98"/>
      <c r="H37" s="104" t="e">
        <f t="shared" si="2"/>
        <v>#DIV/0!</v>
      </c>
      <c r="I37" s="200" t="e">
        <f t="shared" si="3"/>
        <v>#DIV/0!</v>
      </c>
      <c r="J37" s="204" t="s">
        <v>345</v>
      </c>
    </row>
    <row r="38" spans="1:10" ht="38.25" customHeight="1" thickBot="1" x14ac:dyDescent="0.3">
      <c r="A38" s="142" t="s">
        <v>319</v>
      </c>
      <c r="B38" s="98"/>
      <c r="C38" s="98"/>
      <c r="D38" s="104" t="e">
        <f t="shared" si="0"/>
        <v>#DIV/0!</v>
      </c>
      <c r="E38" s="98"/>
      <c r="F38" s="104" t="e">
        <f t="shared" si="1"/>
        <v>#DIV/0!</v>
      </c>
      <c r="G38" s="98"/>
      <c r="H38" s="104" t="e">
        <f t="shared" si="2"/>
        <v>#DIV/0!</v>
      </c>
      <c r="I38" s="200" t="e">
        <f t="shared" si="3"/>
        <v>#DIV/0!</v>
      </c>
      <c r="J38" s="204" t="s">
        <v>345</v>
      </c>
    </row>
    <row r="39" spans="1:10" ht="41.25" customHeight="1" thickBot="1" x14ac:dyDescent="0.3">
      <c r="A39" s="143" t="s">
        <v>372</v>
      </c>
      <c r="B39" s="98"/>
      <c r="C39" s="98"/>
      <c r="D39" s="104" t="e">
        <f t="shared" si="0"/>
        <v>#DIV/0!</v>
      </c>
      <c r="E39" s="98"/>
      <c r="F39" s="104" t="e">
        <f t="shared" si="1"/>
        <v>#DIV/0!</v>
      </c>
      <c r="G39" s="98"/>
      <c r="H39" s="104" t="e">
        <f t="shared" si="2"/>
        <v>#DIV/0!</v>
      </c>
      <c r="I39" s="200" t="e">
        <f t="shared" si="3"/>
        <v>#DIV/0!</v>
      </c>
      <c r="J39" s="204" t="s">
        <v>345</v>
      </c>
    </row>
    <row r="40" spans="1:10" ht="15.75" customHeight="1" thickBot="1" x14ac:dyDescent="0.3">
      <c r="A40" s="106" t="s">
        <v>47</v>
      </c>
      <c r="B40" s="98"/>
      <c r="C40" s="98"/>
      <c r="D40" s="104" t="e">
        <f t="shared" si="0"/>
        <v>#DIV/0!</v>
      </c>
      <c r="E40" s="98"/>
      <c r="F40" s="104" t="e">
        <f t="shared" si="1"/>
        <v>#DIV/0!</v>
      </c>
      <c r="G40" s="98"/>
      <c r="H40" s="104" t="e">
        <f t="shared" si="2"/>
        <v>#DIV/0!</v>
      </c>
      <c r="I40" s="200" t="e">
        <f t="shared" si="3"/>
        <v>#DIV/0!</v>
      </c>
      <c r="J40" s="203" t="s">
        <v>348</v>
      </c>
    </row>
    <row r="41" spans="1:10" ht="15.75" customHeight="1" thickBot="1" x14ac:dyDescent="0.3">
      <c r="A41" s="113" t="s">
        <v>48</v>
      </c>
      <c r="B41" s="98"/>
      <c r="C41" s="98"/>
      <c r="D41" s="104" t="e">
        <f t="shared" si="0"/>
        <v>#DIV/0!</v>
      </c>
      <c r="E41" s="98"/>
      <c r="F41" s="104" t="e">
        <f t="shared" si="1"/>
        <v>#DIV/0!</v>
      </c>
      <c r="G41" s="98"/>
      <c r="H41" s="104" t="e">
        <f t="shared" si="2"/>
        <v>#DIV/0!</v>
      </c>
      <c r="I41" s="200" t="e">
        <f t="shared" si="3"/>
        <v>#DIV/0!</v>
      </c>
      <c r="J41" s="203"/>
    </row>
    <row r="42" spans="1:10" ht="15.75" customHeight="1" thickBot="1" x14ac:dyDescent="0.3">
      <c r="A42" s="114" t="s">
        <v>49</v>
      </c>
      <c r="B42" s="98"/>
      <c r="C42" s="98"/>
      <c r="D42" s="104" t="e">
        <f t="shared" si="0"/>
        <v>#DIV/0!</v>
      </c>
      <c r="E42" s="98"/>
      <c r="F42" s="104" t="e">
        <f t="shared" si="1"/>
        <v>#DIV/0!</v>
      </c>
      <c r="G42" s="98"/>
      <c r="H42" s="104" t="e">
        <f t="shared" si="2"/>
        <v>#DIV/0!</v>
      </c>
      <c r="I42" s="200" t="e">
        <f t="shared" si="3"/>
        <v>#DIV/0!</v>
      </c>
      <c r="J42" s="203"/>
    </row>
    <row r="43" spans="1:10" ht="15.75" customHeight="1" thickBot="1" x14ac:dyDescent="0.3">
      <c r="A43" s="105" t="s">
        <v>50</v>
      </c>
      <c r="B43" s="98"/>
      <c r="C43" s="98"/>
      <c r="D43" s="104" t="e">
        <f t="shared" si="0"/>
        <v>#DIV/0!</v>
      </c>
      <c r="E43" s="98"/>
      <c r="F43" s="104" t="e">
        <f t="shared" si="1"/>
        <v>#DIV/0!</v>
      </c>
      <c r="G43" s="98"/>
      <c r="H43" s="104" t="e">
        <f t="shared" si="2"/>
        <v>#DIV/0!</v>
      </c>
      <c r="I43" s="200" t="e">
        <f t="shared" si="3"/>
        <v>#DIV/0!</v>
      </c>
      <c r="J43" s="203" t="s">
        <v>351</v>
      </c>
    </row>
    <row r="44" spans="1:10" ht="15.75" customHeight="1" thickBot="1" x14ac:dyDescent="0.3">
      <c r="A44" s="106" t="s">
        <v>51</v>
      </c>
      <c r="B44" s="98"/>
      <c r="C44" s="98"/>
      <c r="D44" s="104" t="e">
        <f t="shared" si="0"/>
        <v>#DIV/0!</v>
      </c>
      <c r="E44" s="98"/>
      <c r="F44" s="104" t="e">
        <f t="shared" si="1"/>
        <v>#DIV/0!</v>
      </c>
      <c r="G44" s="98"/>
      <c r="H44" s="104" t="e">
        <f t="shared" si="2"/>
        <v>#DIV/0!</v>
      </c>
      <c r="I44" s="200" t="e">
        <f t="shared" si="3"/>
        <v>#DIV/0!</v>
      </c>
      <c r="J44" s="203" t="s">
        <v>350</v>
      </c>
    </row>
    <row r="45" spans="1:10" ht="15.75" customHeight="1" thickBot="1" x14ac:dyDescent="0.3">
      <c r="A45" s="113" t="s">
        <v>231</v>
      </c>
      <c r="B45" s="98"/>
      <c r="C45" s="98"/>
      <c r="D45" s="104" t="e">
        <f t="shared" si="0"/>
        <v>#DIV/0!</v>
      </c>
      <c r="E45" s="98"/>
      <c r="F45" s="104" t="e">
        <f t="shared" si="1"/>
        <v>#DIV/0!</v>
      </c>
      <c r="G45" s="98"/>
      <c r="H45" s="104" t="e">
        <f t="shared" si="2"/>
        <v>#DIV/0!</v>
      </c>
      <c r="I45" s="200" t="e">
        <f t="shared" si="3"/>
        <v>#DIV/0!</v>
      </c>
      <c r="J45" s="202" t="s">
        <v>349</v>
      </c>
    </row>
    <row r="46" spans="1:10" ht="15.75" customHeight="1" thickBot="1" x14ac:dyDescent="0.3">
      <c r="A46" s="113" t="s">
        <v>232</v>
      </c>
      <c r="B46" s="98"/>
      <c r="C46" s="98"/>
      <c r="D46" s="104" t="e">
        <f t="shared" si="0"/>
        <v>#DIV/0!</v>
      </c>
      <c r="E46" s="98"/>
      <c r="F46" s="104" t="e">
        <f t="shared" si="1"/>
        <v>#DIV/0!</v>
      </c>
      <c r="G46" s="98"/>
      <c r="H46" s="104" t="e">
        <f t="shared" si="2"/>
        <v>#DIV/0!</v>
      </c>
      <c r="I46" s="200" t="e">
        <f t="shared" si="3"/>
        <v>#DIV/0!</v>
      </c>
      <c r="J46" s="202" t="s">
        <v>349</v>
      </c>
    </row>
    <row r="47" spans="1:10" ht="15" customHeight="1" thickBot="1" x14ac:dyDescent="0.3">
      <c r="A47" s="115" t="s">
        <v>52</v>
      </c>
      <c r="B47" s="98"/>
      <c r="C47" s="98"/>
      <c r="D47" s="104" t="e">
        <f t="shared" si="0"/>
        <v>#DIV/0!</v>
      </c>
      <c r="E47" s="98"/>
      <c r="F47" s="104" t="e">
        <f t="shared" si="1"/>
        <v>#DIV/0!</v>
      </c>
      <c r="G47" s="98"/>
      <c r="H47" s="104" t="e">
        <f t="shared" si="2"/>
        <v>#DIV/0!</v>
      </c>
      <c r="I47" s="200" t="e">
        <f t="shared" si="3"/>
        <v>#DIV/0!</v>
      </c>
      <c r="J47" s="202" t="s">
        <v>384</v>
      </c>
    </row>
    <row r="48" spans="1:10" ht="15.75" customHeight="1" x14ac:dyDescent="0.25">
      <c r="A48" s="107" t="s">
        <v>53</v>
      </c>
      <c r="B48" s="98"/>
      <c r="C48" s="98"/>
      <c r="D48" s="104" t="e">
        <f t="shared" si="0"/>
        <v>#DIV/0!</v>
      </c>
      <c r="E48" s="98"/>
      <c r="F48" s="104" t="e">
        <f t="shared" si="1"/>
        <v>#DIV/0!</v>
      </c>
      <c r="G48" s="98"/>
      <c r="H48" s="104" t="e">
        <f t="shared" si="2"/>
        <v>#DIV/0!</v>
      </c>
      <c r="I48" s="200" t="e">
        <f t="shared" si="3"/>
        <v>#DIV/0!</v>
      </c>
      <c r="J48" s="202" t="s">
        <v>390</v>
      </c>
    </row>
    <row r="49" spans="1:26" ht="15.75" customHeight="1" x14ac:dyDescent="0.25">
      <c r="A49" s="108" t="s">
        <v>54</v>
      </c>
      <c r="B49" s="98"/>
      <c r="C49" s="98"/>
      <c r="D49" s="104" t="e">
        <f t="shared" si="0"/>
        <v>#DIV/0!</v>
      </c>
      <c r="E49" s="98"/>
      <c r="F49" s="104" t="e">
        <f t="shared" si="1"/>
        <v>#DIV/0!</v>
      </c>
      <c r="G49" s="98"/>
      <c r="H49" s="116" t="e">
        <f t="shared" si="2"/>
        <v>#DIV/0!</v>
      </c>
      <c r="I49" s="200" t="e">
        <f t="shared" si="3"/>
        <v>#DIV/0!</v>
      </c>
      <c r="J49" s="202" t="s">
        <v>387</v>
      </c>
    </row>
    <row r="50" spans="1:26" ht="15.75" customHeight="1" x14ac:dyDescent="0.25">
      <c r="A50" s="112" t="s">
        <v>55</v>
      </c>
      <c r="B50" s="98"/>
      <c r="C50" s="98"/>
      <c r="D50" s="104" t="e">
        <f t="shared" si="0"/>
        <v>#DIV/0!</v>
      </c>
      <c r="E50" s="98"/>
      <c r="F50" s="104" t="e">
        <f t="shared" si="1"/>
        <v>#DIV/0!</v>
      </c>
      <c r="G50" s="98"/>
      <c r="H50" s="116" t="e">
        <f t="shared" si="2"/>
        <v>#DIV/0!</v>
      </c>
      <c r="I50" s="200" t="e">
        <f>B50*10000/$B$6</f>
        <v>#DIV/0!</v>
      </c>
      <c r="J50" s="202" t="s">
        <v>388</v>
      </c>
    </row>
    <row r="51" spans="1:26" ht="15.75" customHeight="1" thickBot="1" x14ac:dyDescent="0.3">
      <c r="A51" s="112" t="s">
        <v>56</v>
      </c>
      <c r="B51" s="98"/>
      <c r="C51" s="98"/>
      <c r="D51" s="104" t="e">
        <f t="shared" si="0"/>
        <v>#DIV/0!</v>
      </c>
      <c r="E51" s="98"/>
      <c r="F51" s="104" t="e">
        <f t="shared" si="1"/>
        <v>#DIV/0!</v>
      </c>
      <c r="G51" s="98"/>
      <c r="H51" s="116" t="e">
        <f t="shared" si="2"/>
        <v>#DIV/0!</v>
      </c>
      <c r="I51" s="200" t="e">
        <f>B51*10000/(SUM($B$7,$B$8,$B$9,$B$10,$B$11,$B$12))</f>
        <v>#DIV/0!</v>
      </c>
      <c r="J51" s="202" t="s">
        <v>388</v>
      </c>
    </row>
    <row r="52" spans="1:26" ht="15.75" customHeight="1" thickBot="1" x14ac:dyDescent="0.3">
      <c r="A52" s="107" t="s">
        <v>225</v>
      </c>
      <c r="B52" s="98"/>
      <c r="C52" s="117" t="s">
        <v>57</v>
      </c>
      <c r="D52" s="117" t="s">
        <v>57</v>
      </c>
      <c r="E52" s="117" t="s">
        <v>57</v>
      </c>
      <c r="F52" s="117" t="s">
        <v>57</v>
      </c>
      <c r="G52" s="117" t="s">
        <v>57</v>
      </c>
      <c r="H52" s="117" t="s">
        <v>57</v>
      </c>
      <c r="I52" s="200" t="e">
        <f>B52*10000/$B$14</f>
        <v>#DIV/0!</v>
      </c>
      <c r="J52" s="201" t="s">
        <v>395</v>
      </c>
    </row>
    <row r="53" spans="1:26" ht="15.75" customHeight="1" thickBot="1" x14ac:dyDescent="0.3">
      <c r="A53" s="113" t="s">
        <v>58</v>
      </c>
      <c r="B53" s="98"/>
      <c r="C53" s="117" t="s">
        <v>57</v>
      </c>
      <c r="D53" s="117" t="s">
        <v>57</v>
      </c>
      <c r="E53" s="117" t="s">
        <v>57</v>
      </c>
      <c r="F53" s="117" t="s">
        <v>57</v>
      </c>
      <c r="G53" s="117" t="s">
        <v>57</v>
      </c>
      <c r="H53" s="117" t="s">
        <v>57</v>
      </c>
      <c r="I53" s="200" t="e">
        <f>B53*10000/(SUM($B$6,$B$7,$B$8,$B$9))</f>
        <v>#DIV/0!</v>
      </c>
      <c r="J53" s="201" t="s">
        <v>355</v>
      </c>
    </row>
    <row r="54" spans="1:26" ht="15.75" customHeight="1" thickBot="1" x14ac:dyDescent="0.3">
      <c r="A54" s="114" t="s">
        <v>59</v>
      </c>
      <c r="B54" s="98"/>
      <c r="C54" s="117" t="s">
        <v>57</v>
      </c>
      <c r="D54" s="117" t="s">
        <v>57</v>
      </c>
      <c r="E54" s="117" t="s">
        <v>57</v>
      </c>
      <c r="F54" s="117" t="s">
        <v>57</v>
      </c>
      <c r="G54" s="117" t="s">
        <v>57</v>
      </c>
      <c r="H54" s="117" t="s">
        <v>57</v>
      </c>
      <c r="I54" s="200" t="e">
        <f>B54*10000/(SUM($B$10,$B$11,$B$12))</f>
        <v>#DIV/0!</v>
      </c>
      <c r="J54" s="201" t="s">
        <v>355</v>
      </c>
    </row>
    <row r="55" spans="1:26" ht="70.5" customHeight="1" x14ac:dyDescent="0.25">
      <c r="A55" s="227" t="s">
        <v>404</v>
      </c>
      <c r="B55" s="227"/>
      <c r="C55" s="227"/>
      <c r="D55" s="227"/>
      <c r="E55" s="118"/>
      <c r="F55" s="118"/>
      <c r="G55" s="118"/>
      <c r="H55" s="118"/>
      <c r="I55" s="118"/>
    </row>
    <row r="56" spans="1:26" ht="30.75" customHeight="1" x14ac:dyDescent="0.25">
      <c r="A56" s="237" t="s">
        <v>321</v>
      </c>
      <c r="B56" s="237"/>
      <c r="C56" s="237"/>
      <c r="D56" s="237"/>
      <c r="E56" s="148"/>
      <c r="F56" s="148"/>
      <c r="G56" s="118"/>
      <c r="H56" s="118"/>
      <c r="I56" s="118"/>
    </row>
    <row r="57" spans="1:26" ht="60" customHeight="1" x14ac:dyDescent="0.25">
      <c r="A57" s="238" t="s">
        <v>357</v>
      </c>
      <c r="B57" s="238"/>
      <c r="C57" s="238"/>
      <c r="D57" s="238"/>
      <c r="E57" s="148"/>
      <c r="F57" s="148"/>
      <c r="G57" s="118"/>
      <c r="H57" s="118"/>
      <c r="I57" s="118"/>
    </row>
    <row r="58" spans="1:26" ht="15.75" customHeight="1" x14ac:dyDescent="0.25">
      <c r="A58" s="118"/>
      <c r="B58" s="118"/>
      <c r="C58" s="118"/>
      <c r="D58" s="118"/>
      <c r="E58" s="118"/>
      <c r="F58" s="118"/>
      <c r="G58" s="118"/>
      <c r="H58" s="118"/>
      <c r="I58" s="118"/>
    </row>
    <row r="59" spans="1:26" ht="15.75" customHeight="1" thickBot="1" x14ac:dyDescent="0.35">
      <c r="A59" s="93" t="s">
        <v>429</v>
      </c>
      <c r="B59" s="119"/>
      <c r="C59" s="119"/>
      <c r="D59" s="119"/>
      <c r="E59" s="119"/>
      <c r="F59" s="119"/>
      <c r="G59" s="119"/>
      <c r="H59" s="119"/>
      <c r="I59" s="119"/>
      <c r="J59" s="120"/>
      <c r="K59" s="120"/>
      <c r="L59" s="120"/>
      <c r="M59" s="120"/>
      <c r="N59" s="120"/>
      <c r="O59" s="120"/>
      <c r="P59" s="120"/>
      <c r="Q59" s="120"/>
      <c r="R59" s="120"/>
      <c r="S59" s="120"/>
      <c r="T59" s="120"/>
      <c r="U59" s="120"/>
      <c r="V59" s="120"/>
      <c r="W59" s="120"/>
      <c r="X59" s="120"/>
      <c r="Y59" s="120"/>
      <c r="Z59" s="120"/>
    </row>
    <row r="60" spans="1:26" ht="69.75" customHeight="1" thickBot="1" x14ac:dyDescent="0.3">
      <c r="A60" s="95" t="s">
        <v>221</v>
      </c>
      <c r="B60" s="121" t="s">
        <v>60</v>
      </c>
      <c r="C60" s="121" t="s">
        <v>61</v>
      </c>
      <c r="D60" s="121" t="s">
        <v>210</v>
      </c>
      <c r="E60" s="121" t="s">
        <v>215</v>
      </c>
      <c r="F60" s="184" t="s">
        <v>211</v>
      </c>
      <c r="G60" s="185" t="s">
        <v>223</v>
      </c>
      <c r="H60" s="186"/>
    </row>
    <row r="61" spans="1:26" ht="15.75" customHeight="1" thickBot="1" x14ac:dyDescent="0.3">
      <c r="A61" s="122" t="s">
        <v>19</v>
      </c>
      <c r="B61" s="98"/>
      <c r="C61" s="98"/>
      <c r="D61" s="123">
        <f>(C61)*'Do not edit #2'!J8</f>
        <v>0</v>
      </c>
      <c r="E61" s="124" t="e">
        <f>SUM(D61,B61)*10000/B6</f>
        <v>#DIV/0!</v>
      </c>
      <c r="F61" s="125">
        <f>B6*'Do not edit #2'!J45/10000</f>
        <v>0</v>
      </c>
    </row>
    <row r="62" spans="1:26" ht="15.75" customHeight="1" thickBot="1" x14ac:dyDescent="0.3">
      <c r="A62" s="126" t="s">
        <v>20</v>
      </c>
      <c r="B62" s="98"/>
      <c r="C62" s="98"/>
      <c r="D62" s="123">
        <f>(C62)*'Do not edit #2'!J9</f>
        <v>0</v>
      </c>
      <c r="E62" s="124" t="e">
        <f t="shared" ref="E62:E69" si="4">SUM(D62,B62)*10000/B7</f>
        <v>#DIV/0!</v>
      </c>
      <c r="F62" s="125">
        <f>B7*'Do not edit #2'!J46/10000</f>
        <v>0</v>
      </c>
    </row>
    <row r="63" spans="1:26" ht="15.75" customHeight="1" thickBot="1" x14ac:dyDescent="0.3">
      <c r="A63" s="126" t="s">
        <v>21</v>
      </c>
      <c r="B63" s="98"/>
      <c r="C63" s="98"/>
      <c r="D63" s="123">
        <f>(C63)*'Do not edit #2'!J10</f>
        <v>0</v>
      </c>
      <c r="E63" s="124" t="e">
        <f t="shared" si="4"/>
        <v>#DIV/0!</v>
      </c>
      <c r="F63" s="125">
        <f>B8*'Do not edit #2'!J47/10000</f>
        <v>0</v>
      </c>
    </row>
    <row r="64" spans="1:26" ht="15.75" customHeight="1" thickBot="1" x14ac:dyDescent="0.3">
      <c r="A64" s="126" t="s">
        <v>22</v>
      </c>
      <c r="B64" s="98"/>
      <c r="C64" s="98"/>
      <c r="D64" s="123">
        <f>(C64)*'Do not edit #2'!J11</f>
        <v>0</v>
      </c>
      <c r="E64" s="124" t="e">
        <f t="shared" si="4"/>
        <v>#DIV/0!</v>
      </c>
      <c r="F64" s="125">
        <f>B9*'Do not edit #2'!J48/10000</f>
        <v>0</v>
      </c>
    </row>
    <row r="65" spans="1:26" ht="15.75" customHeight="1" thickBot="1" x14ac:dyDescent="0.3">
      <c r="A65" s="126" t="s">
        <v>23</v>
      </c>
      <c r="B65" s="98"/>
      <c r="C65" s="98"/>
      <c r="D65" s="123">
        <f>(C65)*'Do not edit #2'!J12</f>
        <v>0</v>
      </c>
      <c r="E65" s="124" t="e">
        <f t="shared" si="4"/>
        <v>#DIV/0!</v>
      </c>
      <c r="F65" s="125">
        <f>B10*'Do not edit #2'!J49/10000</f>
        <v>0</v>
      </c>
    </row>
    <row r="66" spans="1:26" ht="15.75" customHeight="1" thickBot="1" x14ac:dyDescent="0.3">
      <c r="A66" s="126" t="s">
        <v>24</v>
      </c>
      <c r="B66" s="98"/>
      <c r="C66" s="98"/>
      <c r="D66" s="123">
        <f>(C66)*'Do not edit #2'!J13</f>
        <v>0</v>
      </c>
      <c r="E66" s="124" t="e">
        <f t="shared" si="4"/>
        <v>#DIV/0!</v>
      </c>
      <c r="F66" s="125">
        <f>B11*'Do not edit #2'!J50/10000</f>
        <v>0</v>
      </c>
    </row>
    <row r="67" spans="1:26" ht="15.75" customHeight="1" thickBot="1" x14ac:dyDescent="0.3">
      <c r="A67" s="100" t="s">
        <v>322</v>
      </c>
      <c r="B67" s="98"/>
      <c r="C67" s="98"/>
      <c r="D67" s="123">
        <f>(C67)*'Do not edit #2'!J14</f>
        <v>0</v>
      </c>
      <c r="E67" s="124" t="e">
        <f t="shared" si="4"/>
        <v>#DIV/0!</v>
      </c>
      <c r="F67" s="125">
        <f>B12*'Do not edit #2'!J51/10000</f>
        <v>0</v>
      </c>
    </row>
    <row r="68" spans="1:26" ht="15.75" customHeight="1" thickBot="1" x14ac:dyDescent="0.3">
      <c r="A68" s="153" t="s">
        <v>323</v>
      </c>
      <c r="B68" s="173"/>
      <c r="C68" s="154"/>
      <c r="D68" s="123">
        <f>(C68)*'Do not edit #2'!J15</f>
        <v>0</v>
      </c>
      <c r="E68" s="124" t="e">
        <f t="shared" si="4"/>
        <v>#DIV/0!</v>
      </c>
      <c r="F68" s="125">
        <f>B13*'Do not edit #2'!J52/10000</f>
        <v>0</v>
      </c>
    </row>
    <row r="69" spans="1:26" ht="15.75" customHeight="1" thickBot="1" x14ac:dyDescent="0.3">
      <c r="A69" s="95" t="s">
        <v>26</v>
      </c>
      <c r="B69" s="127">
        <f>SUM(B61:B68)</f>
        <v>0</v>
      </c>
      <c r="C69" s="127">
        <f>SUM(C61:C68)</f>
        <v>0</v>
      </c>
      <c r="D69" s="101">
        <f>SUM(D61:D68)</f>
        <v>0</v>
      </c>
      <c r="E69" s="124" t="e">
        <f t="shared" si="4"/>
        <v>#DIV/0!</v>
      </c>
      <c r="F69" s="125">
        <f>SUM(F61:F68)</f>
        <v>0</v>
      </c>
    </row>
    <row r="70" spans="1:26" ht="15.75" customHeight="1" x14ac:dyDescent="0.25">
      <c r="A70" s="128" t="s">
        <v>212</v>
      </c>
      <c r="B70" s="129"/>
      <c r="C70" s="130"/>
      <c r="D70" s="129"/>
      <c r="E70" s="131"/>
      <c r="F70" s="132"/>
    </row>
    <row r="71" spans="1:26" ht="15.75" customHeight="1" x14ac:dyDescent="0.25">
      <c r="A71" s="128" t="s">
        <v>214</v>
      </c>
      <c r="B71" s="129"/>
      <c r="C71" s="130"/>
      <c r="D71" s="129"/>
      <c r="E71" s="131"/>
      <c r="F71" s="132"/>
    </row>
    <row r="72" spans="1:26" ht="15.75" customHeight="1" x14ac:dyDescent="0.25">
      <c r="A72" s="128" t="s">
        <v>213</v>
      </c>
      <c r="B72" s="133"/>
      <c r="C72" s="134"/>
      <c r="D72" s="133"/>
      <c r="E72" s="135"/>
      <c r="F72" s="136"/>
    </row>
    <row r="73" spans="1:26" ht="15.75" customHeight="1" x14ac:dyDescent="0.25">
      <c r="A73" s="118"/>
      <c r="B73" s="118"/>
      <c r="C73" s="118"/>
      <c r="D73" s="118"/>
      <c r="E73" s="118"/>
      <c r="F73" s="118"/>
      <c r="G73" s="118"/>
      <c r="H73" s="118"/>
      <c r="I73" s="118"/>
    </row>
    <row r="74" spans="1:26" ht="15.75" customHeight="1" x14ac:dyDescent="0.3">
      <c r="A74" s="93" t="s">
        <v>222</v>
      </c>
      <c r="B74" s="119"/>
      <c r="C74" s="119"/>
      <c r="D74" s="119"/>
      <c r="E74" s="119"/>
      <c r="F74" s="119"/>
      <c r="G74" s="119"/>
      <c r="H74" s="119"/>
      <c r="I74" s="119"/>
      <c r="J74" s="120"/>
      <c r="K74" s="120"/>
      <c r="L74" s="120"/>
      <c r="M74" s="120"/>
      <c r="N74" s="120"/>
      <c r="O74" s="120"/>
      <c r="P74" s="120"/>
      <c r="Q74" s="120"/>
      <c r="R74" s="120"/>
      <c r="S74" s="120"/>
      <c r="T74" s="120"/>
      <c r="U74" s="120"/>
      <c r="V74" s="120"/>
      <c r="W74" s="120"/>
      <c r="X74" s="120"/>
      <c r="Y74" s="120"/>
      <c r="Z74" s="120"/>
    </row>
    <row r="75" spans="1:26" ht="54.75" customHeight="1" thickBot="1" x14ac:dyDescent="0.3">
      <c r="A75" s="231" t="s">
        <v>62</v>
      </c>
      <c r="B75" s="254"/>
      <c r="C75" s="255" t="s">
        <v>399</v>
      </c>
      <c r="D75" s="118"/>
      <c r="E75" s="118"/>
      <c r="F75" s="118"/>
      <c r="G75" s="118"/>
      <c r="H75" s="118"/>
      <c r="I75" s="118"/>
    </row>
    <row r="76" spans="1:26" ht="44.25" customHeight="1" thickBot="1" x14ac:dyDescent="0.3">
      <c r="A76" s="137" t="s">
        <v>381</v>
      </c>
      <c r="B76" s="205"/>
      <c r="C76" s="256" t="s">
        <v>326</v>
      </c>
      <c r="D76" s="118"/>
      <c r="E76" s="118"/>
      <c r="F76" s="118"/>
      <c r="G76" s="118"/>
      <c r="H76" s="118"/>
      <c r="I76" s="118"/>
    </row>
    <row r="77" spans="1:26" ht="36.75" customHeight="1" thickBot="1" x14ac:dyDescent="0.3">
      <c r="A77" s="137" t="s">
        <v>63</v>
      </c>
      <c r="B77" s="205"/>
      <c r="C77" s="256" t="s">
        <v>327</v>
      </c>
      <c r="D77" s="118"/>
      <c r="E77" s="118"/>
      <c r="F77" s="118"/>
      <c r="G77" s="118"/>
      <c r="H77" s="118"/>
      <c r="I77" s="118"/>
    </row>
    <row r="78" spans="1:26" ht="44.25" customHeight="1" thickBot="1" x14ac:dyDescent="0.3">
      <c r="A78" s="137" t="s">
        <v>237</v>
      </c>
      <c r="B78" s="205"/>
      <c r="C78" s="256" t="s">
        <v>332</v>
      </c>
      <c r="D78" s="118"/>
      <c r="E78" s="118"/>
      <c r="F78" s="118"/>
      <c r="G78" s="118"/>
      <c r="H78" s="118"/>
      <c r="I78" s="118"/>
    </row>
    <row r="79" spans="1:26" ht="66" customHeight="1" thickBot="1" x14ac:dyDescent="0.3">
      <c r="A79" s="137" t="s">
        <v>64</v>
      </c>
      <c r="B79" s="205"/>
      <c r="C79" s="256" t="s">
        <v>329</v>
      </c>
      <c r="D79" s="118"/>
      <c r="E79" s="118"/>
      <c r="F79" s="118"/>
      <c r="G79" s="118"/>
      <c r="H79" s="118"/>
      <c r="I79" s="118"/>
    </row>
    <row r="80" spans="1:26" ht="15.75" customHeight="1" thickBot="1" x14ac:dyDescent="0.3">
      <c r="A80" s="231" t="s">
        <v>65</v>
      </c>
      <c r="B80" s="232"/>
      <c r="C80" s="257"/>
      <c r="D80" s="118"/>
      <c r="E80" s="118"/>
      <c r="F80" s="118"/>
      <c r="G80" s="118"/>
      <c r="H80" s="118"/>
      <c r="I80" s="118"/>
    </row>
    <row r="81" spans="1:9" ht="57" customHeight="1" thickBot="1" x14ac:dyDescent="0.3">
      <c r="A81" s="137" t="s">
        <v>236</v>
      </c>
      <c r="B81" s="205"/>
      <c r="C81" s="256" t="s">
        <v>333</v>
      </c>
      <c r="D81" s="118"/>
      <c r="E81" s="118"/>
      <c r="F81" s="118"/>
      <c r="G81" s="118"/>
      <c r="H81" s="118"/>
      <c r="I81" s="118"/>
    </row>
    <row r="82" spans="1:9" ht="50.25" customHeight="1" thickBot="1" x14ac:dyDescent="0.3">
      <c r="A82" s="137" t="s">
        <v>233</v>
      </c>
      <c r="B82" s="205"/>
      <c r="C82" s="256" t="s">
        <v>334</v>
      </c>
      <c r="D82" s="118"/>
      <c r="E82" s="118"/>
      <c r="F82" s="118"/>
      <c r="G82" s="118"/>
      <c r="H82" s="118"/>
      <c r="I82" s="118"/>
    </row>
    <row r="83" spans="1:9" ht="74.25" customHeight="1" thickBot="1" x14ac:dyDescent="0.3">
      <c r="A83" s="137" t="s">
        <v>238</v>
      </c>
      <c r="B83" s="98"/>
      <c r="C83" s="203" t="s">
        <v>336</v>
      </c>
      <c r="D83" s="118"/>
      <c r="E83" s="118"/>
      <c r="F83" s="118"/>
      <c r="G83" s="118"/>
      <c r="H83" s="118"/>
      <c r="I83" s="118"/>
    </row>
    <row r="84" spans="1:9" ht="15.75" customHeight="1" thickBot="1" x14ac:dyDescent="0.3">
      <c r="A84" s="231" t="s">
        <v>66</v>
      </c>
      <c r="B84" s="232"/>
      <c r="C84" s="257"/>
      <c r="D84" s="118"/>
      <c r="E84" s="118"/>
      <c r="F84" s="118"/>
      <c r="G84" s="118"/>
      <c r="H84" s="118"/>
      <c r="I84" s="118"/>
    </row>
    <row r="85" spans="1:9" ht="57.75" customHeight="1" thickBot="1" x14ac:dyDescent="0.3">
      <c r="A85" s="144" t="s">
        <v>365</v>
      </c>
      <c r="B85" s="205"/>
      <c r="C85" s="256" t="s">
        <v>393</v>
      </c>
      <c r="D85" s="118"/>
      <c r="E85" s="118"/>
      <c r="F85" s="118"/>
      <c r="G85" s="118"/>
      <c r="H85" s="118"/>
      <c r="I85" s="118"/>
    </row>
    <row r="86" spans="1:9" ht="15.75" customHeight="1" thickBot="1" x14ac:dyDescent="0.3">
      <c r="A86" s="231" t="s">
        <v>67</v>
      </c>
      <c r="B86" s="232"/>
      <c r="C86" s="257"/>
      <c r="D86" s="118"/>
      <c r="E86" s="118"/>
      <c r="F86" s="118"/>
      <c r="G86" s="118"/>
      <c r="H86" s="118"/>
      <c r="I86" s="118"/>
    </row>
    <row r="87" spans="1:9" ht="59.25" customHeight="1" thickBot="1" x14ac:dyDescent="0.3">
      <c r="A87" s="137" t="s">
        <v>234</v>
      </c>
      <c r="B87" s="205"/>
      <c r="C87" s="256" t="s">
        <v>343</v>
      </c>
      <c r="D87" s="118"/>
      <c r="E87" s="118"/>
      <c r="F87" s="118"/>
      <c r="G87" s="118"/>
      <c r="H87" s="118"/>
      <c r="I87" s="118"/>
    </row>
    <row r="88" spans="1:9" ht="15.75" customHeight="1" thickBot="1" x14ac:dyDescent="0.3">
      <c r="A88" s="231" t="s">
        <v>68</v>
      </c>
      <c r="B88" s="232"/>
      <c r="C88" s="257"/>
      <c r="D88" s="118"/>
      <c r="E88" s="118"/>
      <c r="F88" s="118"/>
      <c r="G88" s="118"/>
      <c r="H88" s="118"/>
      <c r="I88" s="118"/>
    </row>
    <row r="89" spans="1:9" ht="37.5" customHeight="1" thickBot="1" x14ac:dyDescent="0.3">
      <c r="A89" s="137" t="s">
        <v>69</v>
      </c>
      <c r="B89" s="98"/>
      <c r="C89" s="203" t="s">
        <v>347</v>
      </c>
      <c r="D89" s="118"/>
      <c r="E89" s="118"/>
      <c r="F89" s="118"/>
      <c r="G89" s="118"/>
      <c r="H89" s="118"/>
      <c r="I89" s="118"/>
    </row>
    <row r="90" spans="1:9" ht="26.25" customHeight="1" thickBot="1" x14ac:dyDescent="0.3">
      <c r="A90" s="231" t="s">
        <v>70</v>
      </c>
      <c r="B90" s="232"/>
      <c r="C90" s="257"/>
      <c r="D90" s="118"/>
      <c r="E90" s="118"/>
      <c r="F90" s="118"/>
      <c r="G90" s="118"/>
      <c r="H90" s="118"/>
      <c r="I90" s="118"/>
    </row>
    <row r="91" spans="1:9" ht="68.25" customHeight="1" thickBot="1" x14ac:dyDescent="0.3">
      <c r="A91" s="144" t="s">
        <v>359</v>
      </c>
      <c r="B91" s="98"/>
      <c r="C91" s="203" t="s">
        <v>353</v>
      </c>
      <c r="D91" s="159"/>
      <c r="E91" s="118"/>
      <c r="F91" s="118"/>
      <c r="G91" s="118"/>
      <c r="H91" s="118"/>
      <c r="I91" s="118"/>
    </row>
    <row r="92" spans="1:9" ht="15.75" customHeight="1" thickBot="1" x14ac:dyDescent="0.3">
      <c r="A92" s="231" t="s">
        <v>71</v>
      </c>
      <c r="B92" s="232"/>
      <c r="C92" s="257"/>
      <c r="D92" s="118"/>
      <c r="E92" s="118"/>
      <c r="F92" s="118"/>
      <c r="G92" s="118"/>
      <c r="H92" s="118"/>
      <c r="I92" s="118"/>
    </row>
    <row r="93" spans="1:9" ht="45.75" customHeight="1" thickBot="1" x14ac:dyDescent="0.3">
      <c r="A93" s="137" t="s">
        <v>235</v>
      </c>
      <c r="B93" s="205"/>
      <c r="C93" s="256" t="s">
        <v>394</v>
      </c>
      <c r="D93" s="118"/>
      <c r="E93" s="118"/>
      <c r="F93" s="118"/>
      <c r="G93" s="118"/>
      <c r="H93" s="118"/>
      <c r="I93" s="118"/>
    </row>
    <row r="94" spans="1:9" ht="15.75" customHeight="1" thickBot="1" x14ac:dyDescent="0.3">
      <c r="A94" s="231" t="s">
        <v>72</v>
      </c>
      <c r="B94" s="232"/>
      <c r="C94" s="257"/>
      <c r="D94" s="118"/>
      <c r="E94" s="118"/>
      <c r="F94" s="118"/>
      <c r="G94" s="118"/>
      <c r="H94" s="118"/>
      <c r="I94" s="118"/>
    </row>
    <row r="95" spans="1:9" ht="46.5" customHeight="1" thickBot="1" x14ac:dyDescent="0.3">
      <c r="A95" s="137" t="s">
        <v>224</v>
      </c>
      <c r="B95" s="98"/>
      <c r="C95" s="203" t="s">
        <v>350</v>
      </c>
      <c r="D95" s="118"/>
      <c r="E95" s="118"/>
      <c r="F95" s="118"/>
      <c r="G95" s="118"/>
      <c r="H95" s="118"/>
      <c r="I95" s="118"/>
    </row>
    <row r="96" spans="1:9" ht="15.75" customHeight="1" x14ac:dyDescent="0.25">
      <c r="A96" s="260" t="s">
        <v>73</v>
      </c>
      <c r="B96" s="233"/>
      <c r="C96" s="261"/>
      <c r="D96" s="118"/>
      <c r="E96" s="118"/>
      <c r="F96" s="118"/>
      <c r="G96" s="118"/>
      <c r="H96" s="118"/>
      <c r="I96" s="118"/>
    </row>
    <row r="97" spans="1:9" ht="67.5" customHeight="1" x14ac:dyDescent="0.25">
      <c r="A97" s="262" t="s">
        <v>415</v>
      </c>
      <c r="B97" s="263"/>
      <c r="C97" s="203" t="s">
        <v>395</v>
      </c>
      <c r="D97" s="258"/>
      <c r="E97" s="118"/>
      <c r="F97" s="118"/>
      <c r="G97" s="118"/>
      <c r="H97" s="118"/>
      <c r="I97" s="118"/>
    </row>
    <row r="98" spans="1:9" ht="63.75" customHeight="1" x14ac:dyDescent="0.25">
      <c r="A98" s="259" t="s">
        <v>409</v>
      </c>
      <c r="B98" s="259"/>
      <c r="C98" s="259"/>
      <c r="D98" s="259"/>
    </row>
    <row r="99" spans="1:9" ht="15.75" customHeight="1" x14ac:dyDescent="0.25">
      <c r="A99" s="186"/>
      <c r="B99" s="186"/>
      <c r="C99" s="186"/>
      <c r="D99" s="186"/>
    </row>
    <row r="100" spans="1:9" ht="15.75" customHeight="1" x14ac:dyDescent="0.25">
      <c r="A100" s="259" t="s">
        <v>74</v>
      </c>
      <c r="B100" s="259"/>
      <c r="C100" s="259"/>
      <c r="D100" s="259"/>
    </row>
    <row r="101" spans="1:9" ht="15.75" customHeight="1" x14ac:dyDescent="0.25"/>
    <row r="102" spans="1:9" ht="15.75" customHeight="1" x14ac:dyDescent="0.25"/>
    <row r="103" spans="1:9" ht="15.75" customHeight="1" x14ac:dyDescent="0.25"/>
    <row r="104" spans="1:9" ht="15.75" customHeight="1" x14ac:dyDescent="0.25"/>
    <row r="105" spans="1:9" ht="15.75" customHeight="1" x14ac:dyDescent="0.25"/>
    <row r="106" spans="1:9" ht="15.75" customHeight="1" x14ac:dyDescent="0.25"/>
    <row r="107" spans="1:9" ht="15.75" customHeight="1" x14ac:dyDescent="0.25"/>
    <row r="108" spans="1:9" ht="15.75" customHeight="1" x14ac:dyDescent="0.25"/>
    <row r="109" spans="1:9" ht="15.75" customHeight="1" x14ac:dyDescent="0.25"/>
    <row r="110" spans="1:9" ht="15.75" customHeight="1" x14ac:dyDescent="0.25"/>
    <row r="111" spans="1:9" ht="15.75" customHeight="1" x14ac:dyDescent="0.25"/>
    <row r="112" spans="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sheetData>
  <mergeCells count="23">
    <mergeCell ref="A100:D100"/>
    <mergeCell ref="A98:D98"/>
    <mergeCell ref="J17:J19"/>
    <mergeCell ref="A92:B92"/>
    <mergeCell ref="A94:B94"/>
    <mergeCell ref="A96:B96"/>
    <mergeCell ref="B17:B19"/>
    <mergeCell ref="A75:B75"/>
    <mergeCell ref="A80:B80"/>
    <mergeCell ref="A84:B84"/>
    <mergeCell ref="A86:B86"/>
    <mergeCell ref="A88:B88"/>
    <mergeCell ref="A90:B90"/>
    <mergeCell ref="A55:D55"/>
    <mergeCell ref="A56:D56"/>
    <mergeCell ref="A57:D57"/>
    <mergeCell ref="A2:I2"/>
    <mergeCell ref="A17:A19"/>
    <mergeCell ref="C17:H17"/>
    <mergeCell ref="I17:I19"/>
    <mergeCell ref="C18:D18"/>
    <mergeCell ref="E18:F18"/>
    <mergeCell ref="G18:H18"/>
  </mergeCells>
  <pageMargins left="0.70866141732283472" right="0.70866141732283472" top="0.74803149606299213" bottom="0.7480314960629921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4" workbookViewId="0">
      <selection activeCell="B9" sqref="B9"/>
    </sheetView>
  </sheetViews>
  <sheetFormatPr baseColWidth="10" defaultColWidth="12.625" defaultRowHeight="15" customHeight="1" x14ac:dyDescent="0.2"/>
  <cols>
    <col min="1" max="1" width="19.125" customWidth="1"/>
    <col min="2" max="2" width="22.125" customWidth="1"/>
    <col min="3" max="3" width="15.375" customWidth="1"/>
    <col min="4" max="4" width="56.5" customWidth="1"/>
    <col min="5" max="5" width="19.875" customWidth="1"/>
    <col min="6" max="6" width="36" customWidth="1"/>
    <col min="7" max="7" width="27.25" customWidth="1"/>
    <col min="8" max="26" width="10" customWidth="1"/>
  </cols>
  <sheetData>
    <row r="1" spans="1:26" ht="26.25" x14ac:dyDescent="0.4">
      <c r="A1" s="3" t="s">
        <v>75</v>
      </c>
      <c r="B1" s="3"/>
      <c r="C1" s="3"/>
      <c r="D1" s="3"/>
      <c r="E1" s="8"/>
    </row>
    <row r="2" spans="1:26" x14ac:dyDescent="0.25">
      <c r="D2" s="4"/>
      <c r="E2" s="9"/>
    </row>
    <row r="3" spans="1:26" x14ac:dyDescent="0.25">
      <c r="D3" s="4"/>
      <c r="E3" s="9"/>
    </row>
    <row r="4" spans="1:26" ht="25.5" customHeight="1" x14ac:dyDescent="0.3">
      <c r="A4" s="10" t="s">
        <v>76</v>
      </c>
      <c r="B4" s="10"/>
      <c r="C4" s="10"/>
      <c r="D4" s="10"/>
      <c r="E4" s="11"/>
    </row>
    <row r="5" spans="1:26" ht="31.5" x14ac:dyDescent="0.25">
      <c r="A5" s="78" t="s">
        <v>77</v>
      </c>
      <c r="B5" s="79" t="s">
        <v>78</v>
      </c>
      <c r="C5" s="79" t="s">
        <v>79</v>
      </c>
      <c r="D5" s="80" t="s">
        <v>80</v>
      </c>
      <c r="E5" s="11"/>
    </row>
    <row r="6" spans="1:26" ht="15.75" x14ac:dyDescent="0.25">
      <c r="A6" s="76" t="s">
        <v>81</v>
      </c>
      <c r="B6" s="81">
        <f>COUNTIF('Do not edit'!E5:E22, "Achieved")</f>
        <v>0</v>
      </c>
      <c r="C6" s="11">
        <v>18</v>
      </c>
      <c r="D6" s="83">
        <f t="shared" ref="D6:D9" si="0">B6/C6</f>
        <v>0</v>
      </c>
      <c r="E6" s="11"/>
    </row>
    <row r="7" spans="1:26" ht="15.75" x14ac:dyDescent="0.25">
      <c r="A7" s="76" t="s">
        <v>82</v>
      </c>
      <c r="B7" s="81">
        <f>COUNTIF('Do not edit'!E32:E44, "Achieved")</f>
        <v>0</v>
      </c>
      <c r="C7" s="11">
        <v>13</v>
      </c>
      <c r="D7" s="83">
        <f t="shared" si="0"/>
        <v>0</v>
      </c>
      <c r="E7" s="11"/>
    </row>
    <row r="8" spans="1:26" ht="15.75" x14ac:dyDescent="0.25">
      <c r="A8" s="76" t="s">
        <v>83</v>
      </c>
      <c r="B8" s="81">
        <f>COUNTIF('Do not edit'!E29:E31, "Achieved")</f>
        <v>0</v>
      </c>
      <c r="C8" s="11">
        <v>3</v>
      </c>
      <c r="D8" s="83">
        <f t="shared" si="0"/>
        <v>0</v>
      </c>
      <c r="E8" s="11"/>
    </row>
    <row r="9" spans="1:26" ht="15.75" x14ac:dyDescent="0.25">
      <c r="A9" s="77" t="s">
        <v>84</v>
      </c>
      <c r="B9" s="82">
        <f>COUNTIF('Do not edit'!E23:E28, "Achieved")</f>
        <v>0</v>
      </c>
      <c r="C9" s="12">
        <v>6</v>
      </c>
      <c r="D9" s="84">
        <f t="shared" si="0"/>
        <v>0</v>
      </c>
      <c r="E9" s="11"/>
    </row>
    <row r="10" spans="1:26" x14ac:dyDescent="0.25">
      <c r="A10" s="13"/>
      <c r="B10" s="11"/>
      <c r="C10" s="11"/>
      <c r="D10" s="14"/>
      <c r="E10" s="11"/>
    </row>
    <row r="11" spans="1:26" ht="19.5" thickBot="1" x14ac:dyDescent="0.35">
      <c r="A11" s="10" t="s">
        <v>85</v>
      </c>
      <c r="B11" s="10"/>
      <c r="C11" s="10"/>
      <c r="D11" s="10"/>
      <c r="E11" s="15"/>
      <c r="F11" s="10"/>
      <c r="G11" s="10"/>
      <c r="H11" s="10"/>
      <c r="I11" s="10"/>
      <c r="J11" s="10"/>
      <c r="K11" s="10"/>
      <c r="L11" s="10"/>
      <c r="M11" s="10"/>
      <c r="N11" s="10"/>
      <c r="O11" s="10"/>
      <c r="P11" s="10"/>
      <c r="Q11" s="10"/>
      <c r="R11" s="10"/>
      <c r="S11" s="10"/>
      <c r="T11" s="10"/>
      <c r="U11" s="10"/>
      <c r="V11" s="10"/>
      <c r="W11" s="10"/>
      <c r="X11" s="10"/>
      <c r="Y11" s="10"/>
      <c r="Z11" s="10"/>
    </row>
    <row r="12" spans="1:26" ht="30.75" thickBot="1" x14ac:dyDescent="0.25">
      <c r="A12" s="16" t="s">
        <v>86</v>
      </c>
      <c r="B12" s="17" t="s">
        <v>87</v>
      </c>
      <c r="C12" s="18" t="s">
        <v>88</v>
      </c>
      <c r="D12" s="18" t="s">
        <v>89</v>
      </c>
      <c r="E12" s="19" t="s">
        <v>90</v>
      </c>
      <c r="F12" s="189" t="s">
        <v>91</v>
      </c>
      <c r="G12" s="199" t="s">
        <v>376</v>
      </c>
    </row>
    <row r="13" spans="1:26" ht="43.5" customHeight="1" thickBot="1" x14ac:dyDescent="0.25">
      <c r="A13" s="239" t="s">
        <v>62</v>
      </c>
      <c r="B13" s="20" t="s">
        <v>92</v>
      </c>
      <c r="C13" s="21" t="s">
        <v>81</v>
      </c>
      <c r="D13" s="21" t="s">
        <v>93</v>
      </c>
      <c r="E13" s="85" t="e">
        <f>IF('Input dashboard'!I26 &gt; 11.1,"Achieved","Not achieved")</f>
        <v>#DIV/0!</v>
      </c>
      <c r="F13" s="190" t="e">
        <f>ROUND('Input dashboard'!I26,2)</f>
        <v>#DIV/0!</v>
      </c>
      <c r="G13" s="198" t="s">
        <v>324</v>
      </c>
    </row>
    <row r="14" spans="1:26" ht="78" customHeight="1" thickBot="1" x14ac:dyDescent="0.25">
      <c r="A14" s="242"/>
      <c r="B14" s="20" t="s">
        <v>94</v>
      </c>
      <c r="C14" s="21" t="s">
        <v>81</v>
      </c>
      <c r="D14" s="21" t="s">
        <v>95</v>
      </c>
      <c r="E14" s="85" t="e">
        <f>IF(AND('Input dashboard'!I28 &gt; 'Input dashboard'!I29,  'Input dashboard'!I29&gt; 'Input dashboard'!I27),"Achieved","Not achieved")</f>
        <v>#DIV/0!</v>
      </c>
      <c r="F14" s="191" t="e">
        <f>CONCATENATE("Prevalence of cleft lip and palate (per 10,000): ",ROUND('Input dashboard'!I28,2)," | Prevalence of cleft palate (per 10,000): ",ROUND('Input dashboard'!I29,2)," | Prevalence of cleft lip (per 10,000): ",ROUND('Input dashboard'!I27,2))</f>
        <v>#DIV/0!</v>
      </c>
      <c r="G14" s="197" t="s">
        <v>325</v>
      </c>
    </row>
    <row r="15" spans="1:26" ht="16.5" thickBot="1" x14ac:dyDescent="0.25">
      <c r="A15" s="239" t="s">
        <v>96</v>
      </c>
      <c r="B15" s="20" t="s">
        <v>97</v>
      </c>
      <c r="C15" s="22" t="s">
        <v>82</v>
      </c>
      <c r="D15" s="22" t="s">
        <v>374</v>
      </c>
      <c r="E15" s="86" t="e">
        <f>IF('Input dashboard'!B76*100/ ('Input dashboard'!B27)&gt;80,"Achieved","Not achieved")</f>
        <v>#DIV/0!</v>
      </c>
      <c r="F15" s="191" t="e">
        <f>ROUND('Input dashboard'!B76*100/'Input dashboard'!B27,2)</f>
        <v>#DIV/0!</v>
      </c>
      <c r="G15" s="197" t="s">
        <v>326</v>
      </c>
    </row>
    <row r="16" spans="1:26" ht="30.75" thickBot="1" x14ac:dyDescent="0.3">
      <c r="A16" s="242"/>
      <c r="B16" s="20" t="s">
        <v>99</v>
      </c>
      <c r="C16" s="23" t="s">
        <v>83</v>
      </c>
      <c r="D16" s="7" t="s">
        <v>100</v>
      </c>
      <c r="E16" s="85" t="str">
        <f>IF(ISBLANK('Input dashboard'!B77),"n/a",IF('Input dashboard'!B77&gt;0,"Achieved","Not achieved"))</f>
        <v>n/a</v>
      </c>
      <c r="F16" s="192" t="str">
        <f>CONCATENATE("Number of cases with medial cleft lip: ",'Input dashboard'!B77)</f>
        <v xml:space="preserve">Number of cases with medial cleft lip: </v>
      </c>
      <c r="G16" s="197" t="s">
        <v>327</v>
      </c>
    </row>
    <row r="17" spans="1:7" ht="30.75" thickBot="1" x14ac:dyDescent="0.3">
      <c r="A17" s="239" t="s">
        <v>101</v>
      </c>
      <c r="B17" s="20" t="s">
        <v>102</v>
      </c>
      <c r="C17" s="21" t="s">
        <v>82</v>
      </c>
      <c r="D17" s="24" t="s">
        <v>103</v>
      </c>
      <c r="E17" s="86" t="e">
        <f>IF('Input dashboard'!B78*100/'Input dashboard'!B29&gt;80,"Achieved","Not achieved")</f>
        <v>#DIV/0!</v>
      </c>
      <c r="F17" s="193" t="e">
        <f>ROUND('Input dashboard'!B78*100/'Input dashboard'!B29,2)</f>
        <v>#DIV/0!</v>
      </c>
      <c r="G17" s="197" t="s">
        <v>332</v>
      </c>
    </row>
    <row r="18" spans="1:7" ht="171" customHeight="1" thickBot="1" x14ac:dyDescent="0.3">
      <c r="A18" s="242"/>
      <c r="B18" s="20" t="s">
        <v>104</v>
      </c>
      <c r="C18" s="21" t="s">
        <v>84</v>
      </c>
      <c r="D18" s="21" t="s">
        <v>105</v>
      </c>
      <c r="E18" s="85" t="e">
        <f>IF(AND('Input dashboard'!F29 + 'Input dashboard'!H29 &gt; 'Input dashboard'!F28 + 'Input dashboard'!H28,'Input dashboard'!F29 + 'Input dashboard'!H29 &gt; 'Input dashboard'!F27 + 'Input dashboard'!H27),"Achieved","Not achieved")</f>
        <v>#DIV/0!</v>
      </c>
      <c r="F18" s="194" t="e">
        <f>CONCATENATE("Proportion (%) of cases with cleft palate found with syndromes and multiple congenital anomalies: ",ROUND(('Input dashboard'!F29 + 'Input dashboard'!H29),2)," | Proportion (%) of cases with cleft lip and palate found with syndromes and multiple congenital anomalies: ", ROUND(('Input dashboard'!F28 + 'Input dashboard'!H28),2)," | Proportion (%) of cases with cleft lip only found with syndromes and multiple congenital anomalies: ", ROUND(('Input dashboard'!F27 + 'Input dashboard'!H27),2))</f>
        <v>#DIV/0!</v>
      </c>
      <c r="G18" s="197" t="s">
        <v>328</v>
      </c>
    </row>
    <row r="19" spans="1:7" ht="30.75" thickBot="1" x14ac:dyDescent="0.3">
      <c r="A19" s="25" t="s">
        <v>106</v>
      </c>
      <c r="B19" s="20" t="s">
        <v>107</v>
      </c>
      <c r="C19" s="21" t="s">
        <v>83</v>
      </c>
      <c r="D19" s="21" t="s">
        <v>108</v>
      </c>
      <c r="E19" s="85" t="e">
        <f>IF('Input dashboard'!B79*100/'Input dashboard'!B28=100,"Achieved","Not achieved")</f>
        <v>#DIV/0!</v>
      </c>
      <c r="F19" s="195" t="e">
        <f>ROUND('Input dashboard'!B79*100/'Input dashboard'!B28,2)</f>
        <v>#DIV/0!</v>
      </c>
      <c r="G19" s="197" t="s">
        <v>329</v>
      </c>
    </row>
    <row r="20" spans="1:7" ht="16.5" thickBot="1" x14ac:dyDescent="0.3">
      <c r="A20" s="239" t="s">
        <v>109</v>
      </c>
      <c r="B20" s="20" t="s">
        <v>92</v>
      </c>
      <c r="C20" s="21" t="s">
        <v>81</v>
      </c>
      <c r="D20" s="21" t="s">
        <v>110</v>
      </c>
      <c r="E20" s="85" t="e">
        <f>IF('Input dashboard'!I22 &gt; 5.7,"Achieved","Not achieved")</f>
        <v>#DIV/0!</v>
      </c>
      <c r="F20" s="196" t="e">
        <f>ROUND('Input dashboard'!I22,2)</f>
        <v>#DIV/0!</v>
      </c>
      <c r="G20" s="197" t="s">
        <v>330</v>
      </c>
    </row>
    <row r="21" spans="1:7" ht="59.25" customHeight="1" thickBot="1" x14ac:dyDescent="0.3">
      <c r="A21" s="242"/>
      <c r="B21" s="20" t="s">
        <v>94</v>
      </c>
      <c r="C21" s="21" t="s">
        <v>81</v>
      </c>
      <c r="D21" s="21" t="s">
        <v>111</v>
      </c>
      <c r="E21" s="85" t="e">
        <f>IF(AND('Input dashboard'!I24 &gt; 'Input dashboard'!I23,'Input dashboard'!I23&gt; 'Input dashboard'!I25),"Achieved","Not Achieved")</f>
        <v>#DIV/0!</v>
      </c>
      <c r="F21" s="195" t="e">
        <f>CONCATENATE("Prevalence of spina bifida (per 10,000): ",ROUND('Input dashboard'!I24,2),"  |  Prevalence of anencephaly (per 10,000):  ",ROUND('Input dashboard'!I23,2)," | Prevalence of encephalocele (per 10,000): ",ROUND('Input dashboard'!I25,2))</f>
        <v>#DIV/0!</v>
      </c>
      <c r="G21" s="197" t="s">
        <v>331</v>
      </c>
    </row>
    <row r="22" spans="1:7" ht="41.25" customHeight="1" thickBot="1" x14ac:dyDescent="0.3">
      <c r="A22" s="239" t="s">
        <v>112</v>
      </c>
      <c r="B22" s="20" t="s">
        <v>113</v>
      </c>
      <c r="C22" s="21" t="s">
        <v>82</v>
      </c>
      <c r="D22" s="21" t="s">
        <v>114</v>
      </c>
      <c r="E22" s="86" t="e">
        <f>IF('Input dashboard'!B81*100/'Input dashboard'!B24&gt;80,"Achieved","Not achieved")</f>
        <v>#DIV/0!</v>
      </c>
      <c r="F22" s="195" t="e">
        <f>ROUND('Input dashboard'!B81*100/'Input dashboard'!B24,2)</f>
        <v>#DIV/0!</v>
      </c>
      <c r="G22" s="197" t="s">
        <v>333</v>
      </c>
    </row>
    <row r="23" spans="1:7" ht="30.75" customHeight="1" thickBot="1" x14ac:dyDescent="0.3">
      <c r="A23" s="242"/>
      <c r="B23" s="20" t="s">
        <v>115</v>
      </c>
      <c r="C23" s="21" t="s">
        <v>82</v>
      </c>
      <c r="D23" s="24" t="s">
        <v>116</v>
      </c>
      <c r="E23" s="86" t="e">
        <f>IF('Input dashboard'!B82*100/'Input dashboard'!B24&gt;80,"Achieved","Not achieved")</f>
        <v>#DIV/0!</v>
      </c>
      <c r="F23" s="195" t="e">
        <f>ROUND('Input dashboard'!B82*100/'Input dashboard'!B24,2)</f>
        <v>#DIV/0!</v>
      </c>
      <c r="G23" s="197" t="s">
        <v>334</v>
      </c>
    </row>
    <row r="24" spans="1:7" ht="35.25" customHeight="1" thickBot="1" x14ac:dyDescent="0.3">
      <c r="A24" s="25" t="s">
        <v>117</v>
      </c>
      <c r="B24" s="20" t="s">
        <v>118</v>
      </c>
      <c r="C24" s="21" t="s">
        <v>81</v>
      </c>
      <c r="D24" s="21" t="s">
        <v>414</v>
      </c>
      <c r="E24" s="86" t="e">
        <f>IF(AND('Input dashboard'!I24/'Input dashboard'!I23&gt;=1,'Input dashboard'!I24/'Input dashboard'!I23&lt;=1.33),"Achieved","Not achieved")</f>
        <v>#DIV/0!</v>
      </c>
      <c r="F24" s="195" t="e">
        <f>ROUND('Input dashboard'!I24/'Input dashboard'!I23,2)</f>
        <v>#DIV/0!</v>
      </c>
      <c r="G24" s="197" t="s">
        <v>335</v>
      </c>
    </row>
    <row r="25" spans="1:7" ht="61.5" customHeight="1" thickBot="1" x14ac:dyDescent="0.3">
      <c r="A25" s="239" t="s">
        <v>120</v>
      </c>
      <c r="B25" s="20" t="s">
        <v>121</v>
      </c>
      <c r="C25" s="21" t="s">
        <v>82</v>
      </c>
      <c r="D25" s="24" t="s">
        <v>122</v>
      </c>
      <c r="E25" s="86" t="e">
        <f>IF('Input dashboard'!B83*100/'Input dashboard'!B25&gt;80,"Achieved","Not achieved")</f>
        <v>#DIV/0!</v>
      </c>
      <c r="F25" s="195" t="e">
        <f>ROUND('Input dashboard'!B83*100/'Input dashboard'!B25,2)</f>
        <v>#DIV/0!</v>
      </c>
      <c r="G25" s="197" t="s">
        <v>336</v>
      </c>
    </row>
    <row r="26" spans="1:7" ht="105" customHeight="1" thickBot="1" x14ac:dyDescent="0.3">
      <c r="A26" s="242"/>
      <c r="B26" s="26" t="s">
        <v>104</v>
      </c>
      <c r="C26" s="21" t="s">
        <v>84</v>
      </c>
      <c r="D26" s="21" t="s">
        <v>123</v>
      </c>
      <c r="E26" s="87" t="e">
        <f>IF(('Input dashboard'!F25 + 'Input dashboard'!H25) &gt; ('Input dashboard'!F24 + 'Input dashboard'!H24),"Achieved","Not achieved")</f>
        <v>#DIV/0!</v>
      </c>
      <c r="F26" s="195" t="e">
        <f>CONCATENATE("Proportion (%) of cases with encephalocele found with syndromes and multiple congenital anomalies: ",ROUND(('Input dashboard'!F25 + 'Input dashboard'!H25),2),"| Proportion (%) of cases with espina bifida found with syndromes and multiple congenital anomalies: ",ROUND(('Input dashboard'!F24 + 'Input dashboard'!H24),2))</f>
        <v>#DIV/0!</v>
      </c>
      <c r="G26" s="197" t="s">
        <v>337</v>
      </c>
    </row>
    <row r="27" spans="1:7" ht="33" customHeight="1" thickBot="1" x14ac:dyDescent="0.3">
      <c r="A27" s="239" t="s">
        <v>124</v>
      </c>
      <c r="B27" s="27" t="s">
        <v>125</v>
      </c>
      <c r="C27" s="21" t="s">
        <v>82</v>
      </c>
      <c r="D27" s="21" t="s">
        <v>126</v>
      </c>
      <c r="E27" s="88" t="e">
        <f>IF(('Input dashboard'!B48+'Input dashboard'!B49)*100/'Input dashboard'!B47&gt;80,"Achieved","Not achieved")</f>
        <v>#DIV/0!</v>
      </c>
      <c r="F27" s="195" t="e">
        <f>ROUND(('Input dashboard'!B48+'Input dashboard'!B49)*100/'Input dashboard'!B47,2)</f>
        <v>#DIV/0!</v>
      </c>
      <c r="G27" s="197" t="s">
        <v>338</v>
      </c>
    </row>
    <row r="28" spans="1:7" ht="15.75" customHeight="1" thickBot="1" x14ac:dyDescent="0.3">
      <c r="A28" s="240"/>
      <c r="B28" s="20" t="s">
        <v>92</v>
      </c>
      <c r="C28" s="21" t="s">
        <v>81</v>
      </c>
      <c r="D28" s="21" t="s">
        <v>127</v>
      </c>
      <c r="E28" s="85" t="e">
        <f>IF('Input dashboard'!I47 &gt; 3,"Achieved","Not achieved")</f>
        <v>#DIV/0!</v>
      </c>
      <c r="F28" s="196" t="e">
        <f>ROUND('Input dashboard'!I47,2)</f>
        <v>#DIV/0!</v>
      </c>
      <c r="G28" s="197" t="s">
        <v>339</v>
      </c>
    </row>
    <row r="29" spans="1:7" ht="57" customHeight="1" thickBot="1" x14ac:dyDescent="0.3">
      <c r="A29" s="242"/>
      <c r="B29" s="20" t="s">
        <v>94</v>
      </c>
      <c r="C29" s="21" t="s">
        <v>81</v>
      </c>
      <c r="D29" s="21" t="s">
        <v>128</v>
      </c>
      <c r="E29" s="85" t="e">
        <f>IF('Input dashboard'!I49 &gt; 'Input dashboard'!I48,"Achieved","Not achieved")</f>
        <v>#DIV/0!</v>
      </c>
      <c r="F29" s="195" t="e">
        <f>CONCATENATE("Prevalence of gastroschisis (per 10,000): ",ROUND('Input dashboard'!I49,2)," | Prevalence of omphalocele (per 10,000): ", ROUND('Input dashboard'!I48,2))</f>
        <v>#DIV/0!</v>
      </c>
      <c r="G29" s="197" t="s">
        <v>340</v>
      </c>
    </row>
    <row r="30" spans="1:7" ht="86.25" customHeight="1" thickBot="1" x14ac:dyDescent="0.3">
      <c r="A30" s="239" t="s">
        <v>129</v>
      </c>
      <c r="B30" s="20" t="s">
        <v>130</v>
      </c>
      <c r="C30" s="21" t="s">
        <v>84</v>
      </c>
      <c r="D30" s="21" t="s">
        <v>131</v>
      </c>
      <c r="E30" s="85" t="e">
        <f>IF('Input dashboard'!D49 &gt; 80,"Achieved","Not achieved")</f>
        <v>#DIV/0!</v>
      </c>
      <c r="F30" s="196" t="e">
        <f>ROUND('Input dashboard'!D49,2)</f>
        <v>#DIV/0!</v>
      </c>
      <c r="G30" s="197" t="s">
        <v>338</v>
      </c>
    </row>
    <row r="31" spans="1:7" ht="70.5" customHeight="1" thickBot="1" x14ac:dyDescent="0.3">
      <c r="A31" s="242"/>
      <c r="B31" s="20" t="s">
        <v>132</v>
      </c>
      <c r="C31" s="21" t="s">
        <v>81</v>
      </c>
      <c r="D31" s="21" t="s">
        <v>133</v>
      </c>
      <c r="E31" s="85" t="e">
        <f>IF('Input dashboard'!I50 &gt; 'Input dashboard'!I51,"Achieved","Not achieved")</f>
        <v>#DIV/0!</v>
      </c>
      <c r="F31" s="195" t="e">
        <f>CONCATENATE("Prevalence of gastroschisis in mothers under 20 years old (per 10,000): ",ROUND('Input dashboard'!I50,2)," | Prevalence of gastroschisis in mothers over 19 years old (per 10,000): ",ROUND('Input dashboard'!I51,2))</f>
        <v>#DIV/0!</v>
      </c>
      <c r="G31" s="197" t="s">
        <v>339</v>
      </c>
    </row>
    <row r="32" spans="1:7" ht="83.25" customHeight="1" thickBot="1" x14ac:dyDescent="0.3">
      <c r="A32" s="25" t="s">
        <v>134</v>
      </c>
      <c r="B32" s="20" t="s">
        <v>104</v>
      </c>
      <c r="C32" s="21" t="s">
        <v>84</v>
      </c>
      <c r="D32" s="21" t="s">
        <v>135</v>
      </c>
      <c r="E32" s="85" t="e">
        <f>IF(('Input dashboard'!F48 + 'Input dashboard'!H48) &gt; 'Input dashboard'!D48,"Achieved","Not achieved")</f>
        <v>#DIV/0!</v>
      </c>
      <c r="F32" s="195" t="e">
        <f>CONCATENATE("Proportion (%) of cases with omphalocele found with syndromes and multiple congenital anomalies: ",ROUND(('Input dashboard'!F48 + 'Input dashboard'!H48),2)," | Proportion (%) with omphalocele found in isolated cases:  ",ROUND(('Input dashboard'!D48),2))</f>
        <v>#DIV/0!</v>
      </c>
      <c r="G32" s="197" t="s">
        <v>396</v>
      </c>
    </row>
    <row r="33" spans="1:7" ht="15.75" customHeight="1" thickBot="1" x14ac:dyDescent="0.3">
      <c r="A33" s="239" t="s">
        <v>66</v>
      </c>
      <c r="B33" s="20" t="s">
        <v>92</v>
      </c>
      <c r="C33" s="21" t="s">
        <v>81</v>
      </c>
      <c r="D33" s="21" t="s">
        <v>136</v>
      </c>
      <c r="E33" s="85" t="e">
        <f>IF('Input dashboard'!I30 &gt; 6.2,"Achieved","Not achieved")</f>
        <v>#DIV/0!</v>
      </c>
      <c r="F33" s="196" t="e">
        <f>ROUND('Input dashboard'!I30,2)</f>
        <v>#DIV/0!</v>
      </c>
      <c r="G33" s="197" t="s">
        <v>341</v>
      </c>
    </row>
    <row r="34" spans="1:7" ht="15.75" customHeight="1" thickBot="1" x14ac:dyDescent="0.3">
      <c r="A34" s="240"/>
      <c r="B34" s="20" t="s">
        <v>125</v>
      </c>
      <c r="C34" s="21" t="s">
        <v>82</v>
      </c>
      <c r="D34" s="21" t="s">
        <v>137</v>
      </c>
      <c r="E34" s="86" t="e">
        <f>IF(('Input dashboard'!B31+'Input dashboard'!B32+'Input dashboard'!B33)*100/'Input dashboard'!B30&gt;80,"Achieved","Not achieved")</f>
        <v>#DIV/0!</v>
      </c>
      <c r="F34" s="195" t="e">
        <f>ROUND(('Input dashboard'!B31+'Input dashboard'!B32+'Input dashboard'!B33)*100/'Input dashboard'!B30,2)</f>
        <v>#DIV/0!</v>
      </c>
      <c r="G34" s="197" t="s">
        <v>342</v>
      </c>
    </row>
    <row r="35" spans="1:7" ht="31.5" customHeight="1" thickBot="1" x14ac:dyDescent="0.3">
      <c r="A35" s="240"/>
      <c r="B35" s="20" t="s">
        <v>138</v>
      </c>
      <c r="C35" s="21" t="s">
        <v>83</v>
      </c>
      <c r="D35" s="21" t="s">
        <v>139</v>
      </c>
      <c r="E35" s="85" t="str">
        <f>IF(ISBLANK('Input dashboard'!B85),"n/a",IF('Input dashboard'!B85 =0,"Achieved","Not achieved"))</f>
        <v>n/a</v>
      </c>
      <c r="F35" s="195" t="str">
        <f>CONCATENATE("Number of cases coded with ambiguous genitalia and hypospadias: ",'Input dashboard'!B85)</f>
        <v xml:space="preserve">Number of cases coded with ambiguous genitalia and hypospadias: </v>
      </c>
      <c r="G35" s="197" t="s">
        <v>393</v>
      </c>
    </row>
    <row r="36" spans="1:7" ht="30" customHeight="1" thickBot="1" x14ac:dyDescent="0.3">
      <c r="A36" s="240"/>
      <c r="B36" s="20" t="s">
        <v>130</v>
      </c>
      <c r="C36" s="21" t="s">
        <v>84</v>
      </c>
      <c r="D36" s="24" t="s">
        <v>140</v>
      </c>
      <c r="E36" s="85" t="e">
        <f>IF('Input dashboard'!D30 &gt; 80,"Achieved","Not achieved")</f>
        <v>#DIV/0!</v>
      </c>
      <c r="F36" s="196" t="e">
        <f>ROUND('Input dashboard'!D30,2)</f>
        <v>#DIV/0!</v>
      </c>
      <c r="G36" s="197" t="s">
        <v>397</v>
      </c>
    </row>
    <row r="37" spans="1:7" ht="150.75" customHeight="1" thickBot="1" x14ac:dyDescent="0.3">
      <c r="A37" s="242"/>
      <c r="B37" s="20" t="s">
        <v>104</v>
      </c>
      <c r="C37" s="21" t="s">
        <v>84</v>
      </c>
      <c r="D37" s="24" t="s">
        <v>198</v>
      </c>
      <c r="E37" s="85" t="e">
        <f>IF(('Input dashboard'!F32 + 'Input dashboard'!H32) &gt; ('Input dashboard'!F31 + 'Input dashboard'!H31) &amp; ('Input dashboard'!F33 + 'Input dashboard'!H33) &gt; ('Input dashboard'!F31 + 'Input dashboard'!H31),"Achieved","Not achieved")</f>
        <v>#DIV/0!</v>
      </c>
      <c r="F37" s="195" t="e">
        <f>CONCATENATE("Proportion (%) of cases with 1st degree hypospadias found with syndromes and multiple congenital anomalies: ",ROUND(('Input dashboard'!F31 + 'Input dashboard'!H31),2),"| Proportion (%) of cases with 2nd degree hypospadias found with syndromes and multiple congenital anomalies: ",ROUND(('Input dashboard'!F32 + 'Input dashboard'!H32),2),," | Proportion (%) of cases with 3rd degree hypospadias found with syndromes and multiple congenital anomalies: ",,ROUND(('Input dashboard'!F33 + 'Input dashboard'!H33),2))</f>
        <v>#DIV/0!</v>
      </c>
      <c r="G37" s="197" t="s">
        <v>398</v>
      </c>
    </row>
    <row r="38" spans="1:7" ht="15.75" customHeight="1" thickBot="1" x14ac:dyDescent="0.3">
      <c r="A38" s="239" t="s">
        <v>67</v>
      </c>
      <c r="B38" s="20" t="s">
        <v>125</v>
      </c>
      <c r="C38" s="21" t="s">
        <v>82</v>
      </c>
      <c r="D38" s="21" t="s">
        <v>141</v>
      </c>
      <c r="E38" s="86" t="e">
        <f>IF('Input dashboard'!B87*100/'Input dashboard'!B34&gt;80,"Achieved","Not achieved")</f>
        <v>#DIV/0!</v>
      </c>
      <c r="F38" s="195" t="e">
        <f>ROUND('Input dashboard'!B87*100/'Input dashboard'!B34,2)</f>
        <v>#DIV/0!</v>
      </c>
      <c r="G38" s="197" t="s">
        <v>343</v>
      </c>
    </row>
    <row r="39" spans="1:7" ht="15.75" customHeight="1" thickBot="1" x14ac:dyDescent="0.3">
      <c r="A39" s="240"/>
      <c r="B39" s="20" t="s">
        <v>92</v>
      </c>
      <c r="C39" s="22" t="s">
        <v>81</v>
      </c>
      <c r="D39" s="22" t="s">
        <v>142</v>
      </c>
      <c r="E39" s="85" t="e">
        <f>IF('Input dashboard'!I34 &gt; 3.8,"Achieved","Not achieved")</f>
        <v>#DIV/0!</v>
      </c>
      <c r="F39" s="196" t="e">
        <f>ROUND('Input dashboard'!I34,2)</f>
        <v>#DIV/0!</v>
      </c>
      <c r="G39" s="197" t="s">
        <v>344</v>
      </c>
    </row>
    <row r="40" spans="1:7" ht="73.5" customHeight="1" thickBot="1" x14ac:dyDescent="0.3">
      <c r="A40" s="240"/>
      <c r="B40" s="20" t="s">
        <v>143</v>
      </c>
      <c r="C40" s="23" t="s">
        <v>81</v>
      </c>
      <c r="D40" s="23" t="s">
        <v>144</v>
      </c>
      <c r="E40" s="85" t="e">
        <f>IF(AND('Input dashboard'!I37 &gt; 'Input dashboard'!I38, 'Input dashboard'!I38&gt; 'Input dashboard'!I39),"Achieved","Not achieved")</f>
        <v>#DIV/0!</v>
      </c>
      <c r="F40" s="195" t="e">
        <f>CONCATENATE("Prevalence of transverse defects (per 10,000): ",ROUND('Input dashboard'!I37,2)," | Prevalence of preaxial defects (per 10,000): ",ROUND('Input dashboard'!I38,2)," | Prevalence of postaxial defects (per 10,000): ",ROUND('Input dashboard'!I39, 2))</f>
        <v>#DIV/0!</v>
      </c>
      <c r="G40" s="197" t="s">
        <v>345</v>
      </c>
    </row>
    <row r="41" spans="1:7" ht="50.25" customHeight="1" thickBot="1" x14ac:dyDescent="0.3">
      <c r="A41" s="242"/>
      <c r="B41" s="20" t="s">
        <v>145</v>
      </c>
      <c r="C41" s="21" t="s">
        <v>81</v>
      </c>
      <c r="D41" s="21" t="s">
        <v>146</v>
      </c>
      <c r="E41" s="85" t="e">
        <f>IF('Input dashboard'!I35 &gt; 'Input dashboard'!I36,"Achieved","Not achieved")</f>
        <v>#DIV/0!</v>
      </c>
      <c r="F41" s="195" t="e">
        <f>CONCATENATE("Prevalence of upper limb reduction defects (per 10,000): ",ROUND('Input dashboard'!I35,2)," | Prevalence of lower limb reduction defects (per 10,000):  ",ROUND('Input dashboard'!I36,2))</f>
        <v>#DIV/0!</v>
      </c>
      <c r="G41" s="197" t="s">
        <v>346</v>
      </c>
    </row>
    <row r="42" spans="1:7" ht="43.5" customHeight="1" thickBot="1" x14ac:dyDescent="0.3">
      <c r="A42" s="239" t="s">
        <v>68</v>
      </c>
      <c r="B42" s="20" t="s">
        <v>125</v>
      </c>
      <c r="C42" s="21" t="s">
        <v>82</v>
      </c>
      <c r="D42" s="24" t="s">
        <v>147</v>
      </c>
      <c r="E42" s="86" t="e">
        <f>IF('Input dashboard'!B89*100/'Input dashboard'!B40&gt;80,"Achieved","Not achieved")</f>
        <v>#DIV/0!</v>
      </c>
      <c r="F42" s="195" t="e">
        <f>ROUND('Input dashboard'!B89*100/'Input dashboard'!B40,2)</f>
        <v>#DIV/0!</v>
      </c>
      <c r="G42" s="197" t="s">
        <v>347</v>
      </c>
    </row>
    <row r="43" spans="1:7" ht="28.5" customHeight="1" thickBot="1" x14ac:dyDescent="0.3">
      <c r="A43" s="242"/>
      <c r="B43" s="20" t="s">
        <v>92</v>
      </c>
      <c r="C43" s="21" t="s">
        <v>81</v>
      </c>
      <c r="D43" s="21" t="s">
        <v>148</v>
      </c>
      <c r="E43" s="85" t="e">
        <f>IF('Input dashboard'!I40 &gt; 7.9,"Achieved","Not achieved")</f>
        <v>#DIV/0!</v>
      </c>
      <c r="F43" s="196" t="e">
        <f>ROUND('Input dashboard'!I40,2)</f>
        <v>#DIV/0!</v>
      </c>
      <c r="G43" s="197" t="s">
        <v>348</v>
      </c>
    </row>
    <row r="44" spans="1:7" ht="15.75" customHeight="1" thickBot="1" x14ac:dyDescent="0.3">
      <c r="A44" s="28" t="s">
        <v>70</v>
      </c>
      <c r="B44" s="20" t="s">
        <v>125</v>
      </c>
      <c r="C44" s="21" t="s">
        <v>82</v>
      </c>
      <c r="D44" s="21" t="s">
        <v>149</v>
      </c>
      <c r="E44" s="86" t="e">
        <f>IF('Input dashboard'!B91*100/'Input dashboard'!B20&gt;80,"Achieved","Not achieved")</f>
        <v>#DIV/0!</v>
      </c>
      <c r="F44" s="195" t="e">
        <f>ROUND('Input dashboard'!B91*100/'Input dashboard'!B20,2)</f>
        <v>#DIV/0!</v>
      </c>
      <c r="G44" s="197" t="s">
        <v>353</v>
      </c>
    </row>
    <row r="45" spans="1:7" ht="34.5" customHeight="1" thickBot="1" x14ac:dyDescent="0.3">
      <c r="A45" s="25" t="s">
        <v>150</v>
      </c>
      <c r="B45" s="20" t="s">
        <v>92</v>
      </c>
      <c r="C45" s="21" t="s">
        <v>81</v>
      </c>
      <c r="D45" s="21" t="s">
        <v>151</v>
      </c>
      <c r="E45" s="85" t="e">
        <f>IF('Input dashboard'!I21 &gt; 21.5,"Achieved","Not achieved")</f>
        <v>#DIV/0!</v>
      </c>
      <c r="F45" s="196" t="e">
        <f>ROUND('Input dashboard'!I21,2)</f>
        <v>#DIV/0!</v>
      </c>
      <c r="G45" s="197" t="s">
        <v>354</v>
      </c>
    </row>
    <row r="46" spans="1:7" ht="15.75" customHeight="1" thickBot="1" x14ac:dyDescent="0.3">
      <c r="A46" s="243" t="s">
        <v>152</v>
      </c>
      <c r="B46" s="20" t="s">
        <v>92</v>
      </c>
      <c r="C46" s="21" t="s">
        <v>81</v>
      </c>
      <c r="D46" s="21" t="s">
        <v>153</v>
      </c>
      <c r="E46" s="85" t="e">
        <f>IF('Input dashboard'!I43 &gt; 0.6,"Achieved","Not achieved")</f>
        <v>#DIV/0!</v>
      </c>
      <c r="F46" s="196" t="e">
        <f>ROUND('Input dashboard'!I43,2)</f>
        <v>#DIV/0!</v>
      </c>
      <c r="G46" s="197" t="s">
        <v>351</v>
      </c>
    </row>
    <row r="47" spans="1:7" ht="34.5" customHeight="1" thickBot="1" x14ac:dyDescent="0.3">
      <c r="A47" s="242"/>
      <c r="B47" s="20" t="s">
        <v>154</v>
      </c>
      <c r="C47" s="21" t="s">
        <v>82</v>
      </c>
      <c r="D47" s="21" t="s">
        <v>155</v>
      </c>
      <c r="E47" s="86" t="e">
        <f>IF('Input dashboard'!B93*100/'Input dashboard'!B43&gt;80,"Achieved","Not achieved")</f>
        <v>#DIV/0!</v>
      </c>
      <c r="F47" s="195" t="e">
        <f>ROUND('Input dashboard'!B93*100/'Input dashboard'!B43,2)</f>
        <v>#DIV/0!</v>
      </c>
      <c r="G47" s="197" t="s">
        <v>352</v>
      </c>
    </row>
    <row r="48" spans="1:7" ht="93" customHeight="1" thickBot="1" x14ac:dyDescent="0.3">
      <c r="A48" s="239" t="s">
        <v>72</v>
      </c>
      <c r="B48" s="20" t="s">
        <v>94</v>
      </c>
      <c r="C48" s="21" t="s">
        <v>81</v>
      </c>
      <c r="D48" s="24" t="s">
        <v>229</v>
      </c>
      <c r="E48" s="85" t="e">
        <f>IF('Input dashboard'!I46 &gt; 'Input dashboard'!I45,"Achieved","Not achieved")</f>
        <v>#DIV/0!</v>
      </c>
      <c r="F48" s="195" t="e">
        <f>CONCATENATE("Prevalence of postaxial polydactyly (per 10,000): ",ROUND('Input dashboard'!I46,2)," | Prevalence of preaxial polydactyly (per 10,000): ",ROUND('Input dashboard'!I45,2))</f>
        <v>#DIV/0!</v>
      </c>
      <c r="G48" s="197" t="s">
        <v>349</v>
      </c>
    </row>
    <row r="49" spans="1:7" ht="29.25" customHeight="1" thickBot="1" x14ac:dyDescent="0.3">
      <c r="A49" s="240"/>
      <c r="B49" s="26" t="s">
        <v>157</v>
      </c>
      <c r="C49" s="21" t="s">
        <v>82</v>
      </c>
      <c r="D49" s="21" t="s">
        <v>158</v>
      </c>
      <c r="E49" s="86" t="e">
        <f>IF('Input dashboard'!B95*100/'Input dashboard'!B44&gt;80,"Achieved","Not achieved")</f>
        <v>#DIV/0!</v>
      </c>
      <c r="F49" s="195" t="e">
        <f>ROUND('Input dashboard'!B95*100/'Input dashboard'!B44,2)</f>
        <v>#DIV/0!</v>
      </c>
      <c r="G49" s="197" t="s">
        <v>350</v>
      </c>
    </row>
    <row r="50" spans="1:7" ht="71.25" customHeight="1" thickBot="1" x14ac:dyDescent="0.3">
      <c r="A50" s="241" t="s">
        <v>73</v>
      </c>
      <c r="B50" s="23" t="s">
        <v>132</v>
      </c>
      <c r="C50" s="29" t="s">
        <v>81</v>
      </c>
      <c r="D50" s="29" t="s">
        <v>159</v>
      </c>
      <c r="E50" s="85" t="e">
        <f>IF('Input dashboard'!I54 &gt; 'Input dashboard'!I53,"Achieved","Not achieved")</f>
        <v>#DIV/0!</v>
      </c>
      <c r="F50" s="195" t="e">
        <f>CONCATENATE("Prevalence of Down syndrome in mothers over 34 years old: ",ROUND('Input dashboard'!I54,2)," | Prevalence of Down syndrome in mothers under 35 years old:  ",ROUND('Input dashboard'!I53,2))</f>
        <v>#DIV/0!</v>
      </c>
      <c r="G50" s="197" t="s">
        <v>355</v>
      </c>
    </row>
    <row r="51" spans="1:7" ht="35.25" customHeight="1" thickBot="1" x14ac:dyDescent="0.3">
      <c r="A51" s="240"/>
      <c r="B51" s="20" t="s">
        <v>160</v>
      </c>
      <c r="C51" s="7" t="s">
        <v>81</v>
      </c>
      <c r="D51" s="23" t="s">
        <v>161</v>
      </c>
      <c r="E51" s="86" t="e">
        <f>IF(AND('Input dashboard'!E69/('Input dashboard'!F69*10000/'Input dashboard'!B14)&gt;0.66,'Input dashboard'!E69/('Input dashboard'!F69*10000/'Input dashboard'!B14)&lt;1.34),"Achieved","Not achieved")</f>
        <v>#DIV/0!</v>
      </c>
      <c r="F51" s="195" t="e">
        <f>ROUND('Input dashboard'!E69/('Input dashboard'!F69*10000/'Input dashboard'!B14),2)</f>
        <v>#DIV/0!</v>
      </c>
      <c r="G51" s="197" t="s">
        <v>356</v>
      </c>
    </row>
    <row r="52" spans="1:7" ht="33.75" customHeight="1" thickBot="1" x14ac:dyDescent="0.3">
      <c r="A52" s="242"/>
      <c r="B52" s="20" t="s">
        <v>162</v>
      </c>
      <c r="C52" s="30" t="s">
        <v>82</v>
      </c>
      <c r="D52" s="21" t="s">
        <v>416</v>
      </c>
      <c r="E52" s="85" t="e">
        <f>IF(('Input dashboard'!B97*100/'Input dashboard'!B69)&gt;=40,"Achieved","Not achieved")</f>
        <v>#DIV/0!</v>
      </c>
      <c r="F52" s="195" t="e">
        <f>ROUND('Input dashboard'!B97*100/'Input dashboard'!B69,2)</f>
        <v>#DIV/0!</v>
      </c>
      <c r="G52" s="197" t="s">
        <v>395</v>
      </c>
    </row>
    <row r="53" spans="1:7" ht="15.75" customHeight="1" x14ac:dyDescent="0.25">
      <c r="A53" s="31"/>
      <c r="B53" s="6"/>
      <c r="C53" s="6"/>
      <c r="D53" s="6"/>
      <c r="E53" s="11"/>
    </row>
    <row r="54" spans="1:7" ht="15.75" customHeight="1" x14ac:dyDescent="0.25">
      <c r="A54" s="6"/>
      <c r="B54" s="6"/>
      <c r="C54" s="6"/>
      <c r="D54" s="6"/>
      <c r="E54" s="11"/>
    </row>
    <row r="55" spans="1:7" ht="15.75" customHeight="1" x14ac:dyDescent="0.25">
      <c r="D55" s="4"/>
      <c r="E55" s="9"/>
    </row>
    <row r="56" spans="1:7" ht="15.75" customHeight="1" x14ac:dyDescent="0.25">
      <c r="D56" s="4"/>
      <c r="E56" s="9"/>
    </row>
    <row r="57" spans="1:7" ht="15.75" customHeight="1" x14ac:dyDescent="0.25">
      <c r="D57" s="4"/>
      <c r="E57" s="9"/>
    </row>
    <row r="58" spans="1:7" ht="15.75" customHeight="1" x14ac:dyDescent="0.25">
      <c r="D58" s="4"/>
      <c r="E58" s="9"/>
    </row>
    <row r="59" spans="1:7" ht="15.75" customHeight="1" x14ac:dyDescent="0.25">
      <c r="D59" s="4"/>
      <c r="E59" s="9"/>
    </row>
    <row r="60" spans="1:7" ht="15.75" customHeight="1" x14ac:dyDescent="0.25">
      <c r="D60" s="4"/>
      <c r="E60" s="9"/>
    </row>
    <row r="61" spans="1:7" ht="15.75" customHeight="1" x14ac:dyDescent="0.25">
      <c r="D61" s="4"/>
      <c r="E61" s="9"/>
    </row>
    <row r="62" spans="1:7" ht="15.75" customHeight="1" x14ac:dyDescent="0.25">
      <c r="D62" s="4"/>
      <c r="E62" s="9"/>
    </row>
    <row r="63" spans="1:7" ht="15.75" customHeight="1" x14ac:dyDescent="0.25">
      <c r="D63" s="4"/>
      <c r="E63" s="9"/>
    </row>
    <row r="64" spans="1:7" ht="15.75" customHeight="1" x14ac:dyDescent="0.25">
      <c r="D64" s="4"/>
      <c r="E64" s="9"/>
    </row>
    <row r="65" spans="4:5" ht="15.75" customHeight="1" x14ac:dyDescent="0.25">
      <c r="D65" s="4"/>
      <c r="E65" s="9"/>
    </row>
    <row r="66" spans="4:5" ht="15.75" customHeight="1" x14ac:dyDescent="0.25">
      <c r="D66" s="4"/>
      <c r="E66" s="9"/>
    </row>
    <row r="67" spans="4:5" ht="15.75" customHeight="1" x14ac:dyDescent="0.25">
      <c r="D67" s="4"/>
      <c r="E67" s="9"/>
    </row>
    <row r="68" spans="4:5" ht="15.75" customHeight="1" x14ac:dyDescent="0.25">
      <c r="D68" s="4"/>
      <c r="E68" s="9"/>
    </row>
    <row r="69" spans="4:5" ht="15.75" customHeight="1" x14ac:dyDescent="0.25">
      <c r="D69" s="4"/>
      <c r="E69" s="9"/>
    </row>
    <row r="70" spans="4:5" ht="15.75" customHeight="1" x14ac:dyDescent="0.25">
      <c r="D70" s="4"/>
      <c r="E70" s="9"/>
    </row>
    <row r="71" spans="4:5" ht="15.75" customHeight="1" x14ac:dyDescent="0.25">
      <c r="D71" s="4"/>
      <c r="E71" s="9"/>
    </row>
    <row r="72" spans="4:5" ht="15.75" customHeight="1" x14ac:dyDescent="0.25">
      <c r="D72" s="4"/>
      <c r="E72" s="9"/>
    </row>
    <row r="73" spans="4:5" ht="15.75" customHeight="1" x14ac:dyDescent="0.25">
      <c r="D73" s="4"/>
      <c r="E73" s="9"/>
    </row>
    <row r="74" spans="4:5" ht="15.75" customHeight="1" x14ac:dyDescent="0.25">
      <c r="D74" s="4"/>
      <c r="E74" s="9"/>
    </row>
    <row r="75" spans="4:5" ht="15.75" customHeight="1" x14ac:dyDescent="0.25">
      <c r="D75" s="4"/>
      <c r="E75" s="9"/>
    </row>
    <row r="76" spans="4:5" ht="15.75" customHeight="1" x14ac:dyDescent="0.25">
      <c r="D76" s="4"/>
      <c r="E76" s="9"/>
    </row>
    <row r="77" spans="4:5" ht="15.75" customHeight="1" x14ac:dyDescent="0.25">
      <c r="D77" s="4"/>
      <c r="E77" s="9"/>
    </row>
    <row r="78" spans="4:5" ht="15.75" customHeight="1" x14ac:dyDescent="0.25">
      <c r="D78" s="4"/>
      <c r="E78" s="9"/>
    </row>
    <row r="79" spans="4:5" ht="15.75" customHeight="1" x14ac:dyDescent="0.25">
      <c r="D79" s="4"/>
      <c r="E79" s="9"/>
    </row>
    <row r="80" spans="4:5" ht="15.75" customHeight="1" x14ac:dyDescent="0.25">
      <c r="D80" s="4"/>
      <c r="E80" s="9"/>
    </row>
    <row r="81" spans="4:5" ht="15.75" customHeight="1" x14ac:dyDescent="0.25">
      <c r="D81" s="4"/>
      <c r="E81" s="9"/>
    </row>
    <row r="82" spans="4:5" ht="15.75" customHeight="1" x14ac:dyDescent="0.25">
      <c r="D82" s="4"/>
      <c r="E82" s="9"/>
    </row>
    <row r="83" spans="4:5" ht="15.75" customHeight="1" x14ac:dyDescent="0.25">
      <c r="D83" s="4"/>
      <c r="E83" s="9"/>
    </row>
    <row r="84" spans="4:5" ht="15.75" customHeight="1" x14ac:dyDescent="0.25">
      <c r="D84" s="4"/>
      <c r="E84" s="9"/>
    </row>
    <row r="85" spans="4:5" ht="15.75" customHeight="1" x14ac:dyDescent="0.25">
      <c r="D85" s="4"/>
      <c r="E85" s="9"/>
    </row>
    <row r="86" spans="4:5" ht="15.75" customHeight="1" x14ac:dyDescent="0.25">
      <c r="D86" s="4"/>
      <c r="E86" s="9"/>
    </row>
    <row r="87" spans="4:5" ht="15.75" customHeight="1" x14ac:dyDescent="0.25">
      <c r="D87" s="4"/>
      <c r="E87" s="9"/>
    </row>
    <row r="88" spans="4:5" ht="15.75" customHeight="1" x14ac:dyDescent="0.25">
      <c r="D88" s="4"/>
      <c r="E88" s="9"/>
    </row>
    <row r="89" spans="4:5" ht="15.75" customHeight="1" x14ac:dyDescent="0.25">
      <c r="D89" s="4"/>
      <c r="E89" s="9"/>
    </row>
    <row r="90" spans="4:5" ht="15.75" customHeight="1" x14ac:dyDescent="0.25">
      <c r="D90" s="4"/>
      <c r="E90" s="9"/>
    </row>
    <row r="91" spans="4:5" ht="15.75" customHeight="1" x14ac:dyDescent="0.25">
      <c r="D91" s="4"/>
      <c r="E91" s="9"/>
    </row>
    <row r="92" spans="4:5" ht="15.75" customHeight="1" x14ac:dyDescent="0.25">
      <c r="D92" s="4"/>
      <c r="E92" s="9"/>
    </row>
    <row r="93" spans="4:5" ht="15.75" customHeight="1" x14ac:dyDescent="0.25">
      <c r="D93" s="4"/>
      <c r="E93" s="9"/>
    </row>
    <row r="94" spans="4:5" ht="15.75" customHeight="1" x14ac:dyDescent="0.25">
      <c r="D94" s="4"/>
      <c r="E94" s="9"/>
    </row>
    <row r="95" spans="4:5" ht="15.75" customHeight="1" x14ac:dyDescent="0.25">
      <c r="D95" s="4"/>
      <c r="E95" s="9"/>
    </row>
    <row r="96" spans="4:5" ht="15.75" customHeight="1" x14ac:dyDescent="0.25">
      <c r="D96" s="4"/>
      <c r="E96" s="9"/>
    </row>
    <row r="97" spans="4:5" ht="15.75" customHeight="1" x14ac:dyDescent="0.25">
      <c r="D97" s="4"/>
      <c r="E97" s="9"/>
    </row>
    <row r="98" spans="4:5" ht="15.75" customHeight="1" x14ac:dyDescent="0.25">
      <c r="D98" s="4"/>
      <c r="E98" s="9"/>
    </row>
    <row r="99" spans="4:5" ht="15.75" customHeight="1" x14ac:dyDescent="0.25">
      <c r="D99" s="4"/>
      <c r="E99" s="9"/>
    </row>
    <row r="100" spans="4:5" ht="15.75" customHeight="1" x14ac:dyDescent="0.25">
      <c r="D100" s="4"/>
      <c r="E100" s="9"/>
    </row>
    <row r="101" spans="4:5" ht="15.75" customHeight="1" x14ac:dyDescent="0.25">
      <c r="D101" s="4"/>
      <c r="E101" s="9"/>
    </row>
    <row r="102" spans="4:5" ht="15.75" customHeight="1" x14ac:dyDescent="0.25">
      <c r="D102" s="4"/>
      <c r="E102" s="9"/>
    </row>
    <row r="103" spans="4:5" ht="15.75" customHeight="1" x14ac:dyDescent="0.25">
      <c r="D103" s="4"/>
      <c r="E103" s="9"/>
    </row>
    <row r="104" spans="4:5" ht="15.75" customHeight="1" x14ac:dyDescent="0.25">
      <c r="D104" s="4"/>
      <c r="E104" s="9"/>
    </row>
    <row r="105" spans="4:5" ht="15.75" customHeight="1" x14ac:dyDescent="0.25">
      <c r="D105" s="4"/>
      <c r="E105" s="9"/>
    </row>
    <row r="106" spans="4:5" ht="15.75" customHeight="1" x14ac:dyDescent="0.25">
      <c r="D106" s="4"/>
      <c r="E106" s="9"/>
    </row>
    <row r="107" spans="4:5" ht="15.75" customHeight="1" x14ac:dyDescent="0.25">
      <c r="D107" s="4"/>
      <c r="E107" s="9"/>
    </row>
    <row r="108" spans="4:5" ht="15.75" customHeight="1" x14ac:dyDescent="0.25">
      <c r="D108" s="4"/>
      <c r="E108" s="9"/>
    </row>
    <row r="109" spans="4:5" ht="15.75" customHeight="1" x14ac:dyDescent="0.25">
      <c r="D109" s="4"/>
      <c r="E109" s="9"/>
    </row>
    <row r="110" spans="4:5" ht="15.75" customHeight="1" x14ac:dyDescent="0.25">
      <c r="D110" s="4"/>
      <c r="E110" s="9"/>
    </row>
    <row r="111" spans="4:5" ht="15.75" customHeight="1" x14ac:dyDescent="0.25">
      <c r="D111" s="4"/>
      <c r="E111" s="9"/>
    </row>
    <row r="112" spans="4:5" ht="15.75" customHeight="1" x14ac:dyDescent="0.25">
      <c r="D112" s="4"/>
      <c r="E112" s="9"/>
    </row>
    <row r="113" spans="4:5" ht="15.75" customHeight="1" x14ac:dyDescent="0.25">
      <c r="D113" s="4"/>
      <c r="E113" s="9"/>
    </row>
    <row r="114" spans="4:5" ht="15.75" customHeight="1" x14ac:dyDescent="0.25">
      <c r="D114" s="4"/>
      <c r="E114" s="9"/>
    </row>
    <row r="115" spans="4:5" ht="15.75" customHeight="1" x14ac:dyDescent="0.25">
      <c r="D115" s="4"/>
      <c r="E115" s="9"/>
    </row>
    <row r="116" spans="4:5" ht="15.75" customHeight="1" x14ac:dyDescent="0.25">
      <c r="D116" s="4"/>
      <c r="E116" s="9"/>
    </row>
    <row r="117" spans="4:5" ht="15.75" customHeight="1" x14ac:dyDescent="0.25">
      <c r="D117" s="4"/>
      <c r="E117" s="9"/>
    </row>
    <row r="118" spans="4:5" ht="15.75" customHeight="1" x14ac:dyDescent="0.25">
      <c r="D118" s="4"/>
      <c r="E118" s="9"/>
    </row>
    <row r="119" spans="4:5" ht="15.75" customHeight="1" x14ac:dyDescent="0.25">
      <c r="D119" s="4"/>
      <c r="E119" s="9"/>
    </row>
    <row r="120" spans="4:5" ht="15.75" customHeight="1" x14ac:dyDescent="0.25">
      <c r="D120" s="4"/>
      <c r="E120" s="9"/>
    </row>
    <row r="121" spans="4:5" ht="15.75" customHeight="1" x14ac:dyDescent="0.25">
      <c r="D121" s="4"/>
      <c r="E121" s="9"/>
    </row>
    <row r="122" spans="4:5" ht="15.75" customHeight="1" x14ac:dyDescent="0.25">
      <c r="D122" s="4"/>
      <c r="E122" s="9"/>
    </row>
    <row r="123" spans="4:5" ht="15.75" customHeight="1" x14ac:dyDescent="0.25">
      <c r="D123" s="4"/>
      <c r="E123" s="9"/>
    </row>
    <row r="124" spans="4:5" ht="15.75" customHeight="1" x14ac:dyDescent="0.25">
      <c r="D124" s="4"/>
      <c r="E124" s="9"/>
    </row>
    <row r="125" spans="4:5" ht="15.75" customHeight="1" x14ac:dyDescent="0.25">
      <c r="D125" s="4"/>
      <c r="E125" s="9"/>
    </row>
    <row r="126" spans="4:5" ht="15.75" customHeight="1" x14ac:dyDescent="0.25">
      <c r="D126" s="4"/>
      <c r="E126" s="9"/>
    </row>
    <row r="127" spans="4:5" ht="15.75" customHeight="1" x14ac:dyDescent="0.25">
      <c r="D127" s="4"/>
      <c r="E127" s="9"/>
    </row>
    <row r="128" spans="4:5" ht="15.75" customHeight="1" x14ac:dyDescent="0.25">
      <c r="D128" s="4"/>
      <c r="E128" s="9"/>
    </row>
    <row r="129" spans="4:5" ht="15.75" customHeight="1" x14ac:dyDescent="0.25">
      <c r="D129" s="4"/>
      <c r="E129" s="9"/>
    </row>
    <row r="130" spans="4:5" ht="15.75" customHeight="1" x14ac:dyDescent="0.25">
      <c r="D130" s="4"/>
      <c r="E130" s="9"/>
    </row>
    <row r="131" spans="4:5" ht="15.75" customHeight="1" x14ac:dyDescent="0.25">
      <c r="D131" s="4"/>
      <c r="E131" s="9"/>
    </row>
    <row r="132" spans="4:5" ht="15.75" customHeight="1" x14ac:dyDescent="0.25">
      <c r="D132" s="4"/>
      <c r="E132" s="9"/>
    </row>
    <row r="133" spans="4:5" ht="15.75" customHeight="1" x14ac:dyDescent="0.25">
      <c r="D133" s="4"/>
      <c r="E133" s="9"/>
    </row>
    <row r="134" spans="4:5" ht="15.75" customHeight="1" x14ac:dyDescent="0.25">
      <c r="D134" s="4"/>
      <c r="E134" s="9"/>
    </row>
    <row r="135" spans="4:5" ht="15.75" customHeight="1" x14ac:dyDescent="0.25">
      <c r="D135" s="4"/>
      <c r="E135" s="9"/>
    </row>
    <row r="136" spans="4:5" ht="15.75" customHeight="1" x14ac:dyDescent="0.25">
      <c r="D136" s="4"/>
      <c r="E136" s="9"/>
    </row>
    <row r="137" spans="4:5" ht="15.75" customHeight="1" x14ac:dyDescent="0.25">
      <c r="D137" s="4"/>
      <c r="E137" s="9"/>
    </row>
    <row r="138" spans="4:5" ht="15.75" customHeight="1" x14ac:dyDescent="0.25">
      <c r="D138" s="4"/>
      <c r="E138" s="9"/>
    </row>
    <row r="139" spans="4:5" ht="15.75" customHeight="1" x14ac:dyDescent="0.25">
      <c r="D139" s="4"/>
      <c r="E139" s="9"/>
    </row>
    <row r="140" spans="4:5" ht="15.75" customHeight="1" x14ac:dyDescent="0.25">
      <c r="D140" s="4"/>
      <c r="E140" s="9"/>
    </row>
    <row r="141" spans="4:5" ht="15.75" customHeight="1" x14ac:dyDescent="0.25">
      <c r="D141" s="4"/>
      <c r="E141" s="9"/>
    </row>
    <row r="142" spans="4:5" ht="15.75" customHeight="1" x14ac:dyDescent="0.25">
      <c r="D142" s="4"/>
      <c r="E142" s="9"/>
    </row>
    <row r="143" spans="4:5" ht="15.75" customHeight="1" x14ac:dyDescent="0.25">
      <c r="D143" s="4"/>
      <c r="E143" s="9"/>
    </row>
    <row r="144" spans="4:5" ht="15.75" customHeight="1" x14ac:dyDescent="0.25">
      <c r="D144" s="4"/>
      <c r="E144" s="9"/>
    </row>
    <row r="145" spans="4:5" ht="15.75" customHeight="1" x14ac:dyDescent="0.25">
      <c r="D145" s="4"/>
      <c r="E145" s="9"/>
    </row>
    <row r="146" spans="4:5" ht="15.75" customHeight="1" x14ac:dyDescent="0.25">
      <c r="D146" s="4"/>
      <c r="E146" s="9"/>
    </row>
    <row r="147" spans="4:5" ht="15.75" customHeight="1" x14ac:dyDescent="0.25">
      <c r="D147" s="4"/>
      <c r="E147" s="9"/>
    </row>
    <row r="148" spans="4:5" ht="15.75" customHeight="1" x14ac:dyDescent="0.25">
      <c r="D148" s="4"/>
      <c r="E148" s="9"/>
    </row>
    <row r="149" spans="4:5" ht="15.75" customHeight="1" x14ac:dyDescent="0.25">
      <c r="D149" s="4"/>
      <c r="E149" s="9"/>
    </row>
    <row r="150" spans="4:5" ht="15.75" customHeight="1" x14ac:dyDescent="0.25">
      <c r="D150" s="4"/>
      <c r="E150" s="9"/>
    </row>
    <row r="151" spans="4:5" ht="15.75" customHeight="1" x14ac:dyDescent="0.25">
      <c r="D151" s="4"/>
      <c r="E151" s="9"/>
    </row>
    <row r="152" spans="4:5" ht="15.75" customHeight="1" x14ac:dyDescent="0.25">
      <c r="D152" s="4"/>
      <c r="E152" s="9"/>
    </row>
    <row r="153" spans="4:5" ht="15.75" customHeight="1" x14ac:dyDescent="0.25">
      <c r="D153" s="4"/>
      <c r="E153" s="9"/>
    </row>
    <row r="154" spans="4:5" ht="15.75" customHeight="1" x14ac:dyDescent="0.25">
      <c r="D154" s="4"/>
      <c r="E154" s="9"/>
    </row>
    <row r="155" spans="4:5" ht="15.75" customHeight="1" x14ac:dyDescent="0.25">
      <c r="D155" s="4"/>
      <c r="E155" s="9"/>
    </row>
    <row r="156" spans="4:5" ht="15.75" customHeight="1" x14ac:dyDescent="0.25">
      <c r="D156" s="4"/>
      <c r="E156" s="9"/>
    </row>
    <row r="157" spans="4:5" ht="15.75" customHeight="1" x14ac:dyDescent="0.25">
      <c r="D157" s="4"/>
      <c r="E157" s="9"/>
    </row>
    <row r="158" spans="4:5" ht="15.75" customHeight="1" x14ac:dyDescent="0.25">
      <c r="D158" s="4"/>
      <c r="E158" s="9"/>
    </row>
    <row r="159" spans="4:5" ht="15.75" customHeight="1" x14ac:dyDescent="0.25">
      <c r="D159" s="4"/>
      <c r="E159" s="9"/>
    </row>
    <row r="160" spans="4:5" ht="15.75" customHeight="1" x14ac:dyDescent="0.25">
      <c r="D160" s="4"/>
      <c r="E160" s="9"/>
    </row>
    <row r="161" spans="4:5" ht="15.75" customHeight="1" x14ac:dyDescent="0.25">
      <c r="D161" s="4"/>
      <c r="E161" s="9"/>
    </row>
    <row r="162" spans="4:5" ht="15.75" customHeight="1" x14ac:dyDescent="0.25">
      <c r="D162" s="4"/>
      <c r="E162" s="9"/>
    </row>
    <row r="163" spans="4:5" ht="15.75" customHeight="1" x14ac:dyDescent="0.25">
      <c r="D163" s="4"/>
      <c r="E163" s="9"/>
    </row>
    <row r="164" spans="4:5" ht="15.75" customHeight="1" x14ac:dyDescent="0.25">
      <c r="D164" s="4"/>
      <c r="E164" s="9"/>
    </row>
    <row r="165" spans="4:5" ht="15.75" customHeight="1" x14ac:dyDescent="0.25">
      <c r="D165" s="4"/>
      <c r="E165" s="9"/>
    </row>
    <row r="166" spans="4:5" ht="15.75" customHeight="1" x14ac:dyDescent="0.25">
      <c r="D166" s="4"/>
      <c r="E166" s="9"/>
    </row>
    <row r="167" spans="4:5" ht="15.75" customHeight="1" x14ac:dyDescent="0.25">
      <c r="D167" s="4"/>
      <c r="E167" s="9"/>
    </row>
    <row r="168" spans="4:5" ht="15.75" customHeight="1" x14ac:dyDescent="0.25">
      <c r="D168" s="4"/>
      <c r="E168" s="9"/>
    </row>
    <row r="169" spans="4:5" ht="15.75" customHeight="1" x14ac:dyDescent="0.25">
      <c r="D169" s="4"/>
      <c r="E169" s="9"/>
    </row>
    <row r="170" spans="4:5" ht="15.75" customHeight="1" x14ac:dyDescent="0.25">
      <c r="D170" s="4"/>
      <c r="E170" s="9"/>
    </row>
    <row r="171" spans="4:5" ht="15.75" customHeight="1" x14ac:dyDescent="0.25">
      <c r="D171" s="4"/>
      <c r="E171" s="9"/>
    </row>
    <row r="172" spans="4:5" ht="15.75" customHeight="1" x14ac:dyDescent="0.25">
      <c r="D172" s="4"/>
      <c r="E172" s="9"/>
    </row>
    <row r="173" spans="4:5" ht="15.75" customHeight="1" x14ac:dyDescent="0.25">
      <c r="D173" s="4"/>
      <c r="E173" s="9"/>
    </row>
    <row r="174" spans="4:5" ht="15.75" customHeight="1" x14ac:dyDescent="0.25">
      <c r="D174" s="4"/>
      <c r="E174" s="9"/>
    </row>
    <row r="175" spans="4:5" ht="15.75" customHeight="1" x14ac:dyDescent="0.25">
      <c r="D175" s="4"/>
      <c r="E175" s="9"/>
    </row>
    <row r="176" spans="4:5" ht="15.75" customHeight="1" x14ac:dyDescent="0.25">
      <c r="D176" s="4"/>
      <c r="E176" s="9"/>
    </row>
    <row r="177" spans="4:5" ht="15.75" customHeight="1" x14ac:dyDescent="0.25">
      <c r="D177" s="4"/>
      <c r="E177" s="9"/>
    </row>
    <row r="178" spans="4:5" ht="15.75" customHeight="1" x14ac:dyDescent="0.25">
      <c r="D178" s="4"/>
      <c r="E178" s="9"/>
    </row>
    <row r="179" spans="4:5" ht="15.75" customHeight="1" x14ac:dyDescent="0.25">
      <c r="D179" s="4"/>
      <c r="E179" s="9"/>
    </row>
    <row r="180" spans="4:5" ht="15.75" customHeight="1" x14ac:dyDescent="0.25">
      <c r="D180" s="4"/>
      <c r="E180" s="9"/>
    </row>
    <row r="181" spans="4:5" ht="15.75" customHeight="1" x14ac:dyDescent="0.25">
      <c r="D181" s="4"/>
      <c r="E181" s="9"/>
    </row>
    <row r="182" spans="4:5" ht="15.75" customHeight="1" x14ac:dyDescent="0.25">
      <c r="D182" s="4"/>
      <c r="E182" s="9"/>
    </row>
    <row r="183" spans="4:5" ht="15.75" customHeight="1" x14ac:dyDescent="0.25">
      <c r="D183" s="4"/>
      <c r="E183" s="9"/>
    </row>
    <row r="184" spans="4:5" ht="15.75" customHeight="1" x14ac:dyDescent="0.25">
      <c r="D184" s="4"/>
      <c r="E184" s="9"/>
    </row>
    <row r="185" spans="4:5" ht="15.75" customHeight="1" x14ac:dyDescent="0.25">
      <c r="D185" s="4"/>
      <c r="E185" s="9"/>
    </row>
    <row r="186" spans="4:5" ht="15.75" customHeight="1" x14ac:dyDescent="0.25">
      <c r="D186" s="4"/>
      <c r="E186" s="9"/>
    </row>
    <row r="187" spans="4:5" ht="15.75" customHeight="1" x14ac:dyDescent="0.25">
      <c r="D187" s="4"/>
      <c r="E187" s="9"/>
    </row>
    <row r="188" spans="4:5" ht="15.75" customHeight="1" x14ac:dyDescent="0.25">
      <c r="D188" s="4"/>
      <c r="E188" s="9"/>
    </row>
    <row r="189" spans="4:5" ht="15.75" customHeight="1" x14ac:dyDescent="0.25">
      <c r="D189" s="4"/>
      <c r="E189" s="9"/>
    </row>
    <row r="190" spans="4:5" ht="15.75" customHeight="1" x14ac:dyDescent="0.25">
      <c r="D190" s="4"/>
      <c r="E190" s="9"/>
    </row>
    <row r="191" spans="4:5" ht="15.75" customHeight="1" x14ac:dyDescent="0.25">
      <c r="D191" s="4"/>
      <c r="E191" s="9"/>
    </row>
    <row r="192" spans="4:5" ht="15.75" customHeight="1" x14ac:dyDescent="0.25">
      <c r="D192" s="4"/>
      <c r="E192" s="9"/>
    </row>
    <row r="193" spans="4:5" ht="15.75" customHeight="1" x14ac:dyDescent="0.25">
      <c r="D193" s="4"/>
      <c r="E193" s="9"/>
    </row>
    <row r="194" spans="4:5" ht="15.75" customHeight="1" x14ac:dyDescent="0.25">
      <c r="D194" s="4"/>
      <c r="E194" s="9"/>
    </row>
    <row r="195" spans="4:5" ht="15.75" customHeight="1" x14ac:dyDescent="0.25">
      <c r="D195" s="4"/>
      <c r="E195" s="9"/>
    </row>
    <row r="196" spans="4:5" ht="15.75" customHeight="1" x14ac:dyDescent="0.25">
      <c r="D196" s="4"/>
      <c r="E196" s="9"/>
    </row>
    <row r="197" spans="4:5" ht="15.75" customHeight="1" x14ac:dyDescent="0.25">
      <c r="D197" s="4"/>
      <c r="E197" s="9"/>
    </row>
    <row r="198" spans="4:5" ht="15.75" customHeight="1" x14ac:dyDescent="0.25">
      <c r="D198" s="4"/>
      <c r="E198" s="9"/>
    </row>
    <row r="199" spans="4:5" ht="15.75" customHeight="1" x14ac:dyDescent="0.25">
      <c r="D199" s="4"/>
      <c r="E199" s="9"/>
    </row>
    <row r="200" spans="4:5" ht="15.75" customHeight="1" x14ac:dyDescent="0.25">
      <c r="D200" s="4"/>
      <c r="E200" s="9"/>
    </row>
    <row r="201" spans="4:5" ht="15.75" customHeight="1" x14ac:dyDescent="0.25">
      <c r="D201" s="4"/>
      <c r="E201" s="9"/>
    </row>
    <row r="202" spans="4:5" ht="15.75" customHeight="1" x14ac:dyDescent="0.25">
      <c r="D202" s="4"/>
      <c r="E202" s="9"/>
    </row>
    <row r="203" spans="4:5" ht="15.75" customHeight="1" x14ac:dyDescent="0.25">
      <c r="D203" s="4"/>
      <c r="E203" s="9"/>
    </row>
    <row r="204" spans="4:5" ht="15.75" customHeight="1" x14ac:dyDescent="0.25">
      <c r="D204" s="4"/>
      <c r="E204" s="9"/>
    </row>
    <row r="205" spans="4:5" ht="15.75" customHeight="1" x14ac:dyDescent="0.25">
      <c r="D205" s="4"/>
      <c r="E205" s="9"/>
    </row>
    <row r="206" spans="4:5" ht="15.75" customHeight="1" x14ac:dyDescent="0.25">
      <c r="D206" s="4"/>
      <c r="E206" s="9"/>
    </row>
    <row r="207" spans="4:5" ht="15.75" customHeight="1" x14ac:dyDescent="0.25">
      <c r="D207" s="4"/>
      <c r="E207" s="9"/>
    </row>
    <row r="208" spans="4:5" ht="15.75" customHeight="1" x14ac:dyDescent="0.25">
      <c r="D208" s="4"/>
      <c r="E208" s="9"/>
    </row>
    <row r="209" spans="4:5" ht="15.75" customHeight="1" x14ac:dyDescent="0.25">
      <c r="D209" s="4"/>
      <c r="E209" s="9"/>
    </row>
    <row r="210" spans="4:5" ht="15.75" customHeight="1" x14ac:dyDescent="0.25">
      <c r="D210" s="4"/>
      <c r="E210" s="9"/>
    </row>
    <row r="211" spans="4:5" ht="15.75" customHeight="1" x14ac:dyDescent="0.25">
      <c r="D211" s="4"/>
      <c r="E211" s="9"/>
    </row>
    <row r="212" spans="4:5" ht="15.75" customHeight="1" x14ac:dyDescent="0.25">
      <c r="D212" s="4"/>
      <c r="E212" s="9"/>
    </row>
    <row r="213" spans="4:5" ht="15.75" customHeight="1" x14ac:dyDescent="0.25">
      <c r="D213" s="4"/>
      <c r="E213" s="9"/>
    </row>
    <row r="214" spans="4:5" ht="15.75" customHeight="1" x14ac:dyDescent="0.25">
      <c r="D214" s="4"/>
      <c r="E214" s="9"/>
    </row>
    <row r="215" spans="4:5" ht="15.75" customHeight="1" x14ac:dyDescent="0.25">
      <c r="D215" s="4"/>
      <c r="E215" s="9"/>
    </row>
    <row r="216" spans="4:5" ht="15.75" customHeight="1" x14ac:dyDescent="0.25">
      <c r="D216" s="4"/>
      <c r="E216" s="9"/>
    </row>
    <row r="217" spans="4:5" ht="15.75" customHeight="1" x14ac:dyDescent="0.25">
      <c r="D217" s="4"/>
      <c r="E217" s="9"/>
    </row>
    <row r="218" spans="4:5" ht="15.75" customHeight="1" x14ac:dyDescent="0.25">
      <c r="D218" s="4"/>
      <c r="E218" s="9"/>
    </row>
    <row r="219" spans="4:5" ht="15.75" customHeight="1" x14ac:dyDescent="0.25">
      <c r="D219" s="4"/>
      <c r="E219" s="9"/>
    </row>
    <row r="220" spans="4:5" ht="15.75" customHeight="1" x14ac:dyDescent="0.25">
      <c r="D220" s="4"/>
      <c r="E220" s="9"/>
    </row>
    <row r="221" spans="4:5" ht="15.75" customHeight="1" x14ac:dyDescent="0.25">
      <c r="D221" s="4"/>
      <c r="E221" s="9"/>
    </row>
    <row r="222" spans="4:5" ht="15.75" customHeight="1" x14ac:dyDescent="0.25">
      <c r="D222" s="4"/>
      <c r="E222" s="9"/>
    </row>
    <row r="223" spans="4:5" ht="15.75" customHeight="1" x14ac:dyDescent="0.25">
      <c r="D223" s="4"/>
      <c r="E223" s="9"/>
    </row>
    <row r="224" spans="4:5" ht="15.75" customHeight="1" x14ac:dyDescent="0.25">
      <c r="D224" s="4"/>
      <c r="E224" s="9"/>
    </row>
    <row r="225" spans="4:5" ht="15.75" customHeight="1" x14ac:dyDescent="0.25">
      <c r="D225" s="4"/>
      <c r="E225" s="9"/>
    </row>
    <row r="226" spans="4:5" ht="15.75" customHeight="1" x14ac:dyDescent="0.25">
      <c r="D226" s="4"/>
      <c r="E226" s="9"/>
    </row>
    <row r="227" spans="4:5" ht="15.75" customHeight="1" x14ac:dyDescent="0.25">
      <c r="D227" s="4"/>
      <c r="E227" s="9"/>
    </row>
    <row r="228" spans="4:5" ht="15.75" customHeight="1" x14ac:dyDescent="0.25">
      <c r="D228" s="4"/>
      <c r="E228" s="9"/>
    </row>
    <row r="229" spans="4:5" ht="15.75" customHeight="1" x14ac:dyDescent="0.25">
      <c r="D229" s="4"/>
      <c r="E229" s="9"/>
    </row>
    <row r="230" spans="4:5" ht="15.75" customHeight="1" x14ac:dyDescent="0.25">
      <c r="D230" s="4"/>
      <c r="E230" s="9"/>
    </row>
    <row r="231" spans="4:5" ht="15.75" customHeight="1" x14ac:dyDescent="0.25">
      <c r="D231" s="4"/>
      <c r="E231" s="9"/>
    </row>
    <row r="232" spans="4:5" ht="15.75" customHeight="1" x14ac:dyDescent="0.25">
      <c r="D232" s="4"/>
      <c r="E232" s="9"/>
    </row>
    <row r="233" spans="4:5" ht="15.75" customHeight="1" x14ac:dyDescent="0.25">
      <c r="D233" s="4"/>
      <c r="E233" s="9"/>
    </row>
    <row r="234" spans="4:5" ht="15.75" customHeight="1" x14ac:dyDescent="0.25">
      <c r="D234" s="4"/>
      <c r="E234" s="9"/>
    </row>
    <row r="235" spans="4:5" ht="15.75" customHeight="1" x14ac:dyDescent="0.25">
      <c r="D235" s="4"/>
      <c r="E235" s="9"/>
    </row>
    <row r="236" spans="4:5" ht="15.75" customHeight="1" x14ac:dyDescent="0.25">
      <c r="D236" s="4"/>
      <c r="E236" s="9"/>
    </row>
    <row r="237" spans="4:5" ht="15.75" customHeight="1" x14ac:dyDescent="0.25">
      <c r="D237" s="4"/>
      <c r="E237" s="9"/>
    </row>
    <row r="238" spans="4:5" ht="15.75" customHeight="1" x14ac:dyDescent="0.25">
      <c r="D238" s="4"/>
      <c r="E238" s="9"/>
    </row>
    <row r="239" spans="4:5" ht="15.75" customHeight="1" x14ac:dyDescent="0.25">
      <c r="D239" s="4"/>
      <c r="E239" s="9"/>
    </row>
    <row r="240" spans="4:5" ht="15.75" customHeight="1" x14ac:dyDescent="0.25">
      <c r="D240" s="4"/>
      <c r="E240" s="9"/>
    </row>
    <row r="241" spans="4:5" ht="15.75" customHeight="1" x14ac:dyDescent="0.25">
      <c r="D241" s="4"/>
      <c r="E241" s="9"/>
    </row>
    <row r="242" spans="4:5" ht="15.75" customHeight="1" x14ac:dyDescent="0.25">
      <c r="D242" s="4"/>
      <c r="E242" s="9"/>
    </row>
    <row r="243" spans="4:5" ht="15.75" customHeight="1" x14ac:dyDescent="0.25">
      <c r="D243" s="4"/>
      <c r="E243" s="9"/>
    </row>
    <row r="244" spans="4:5" ht="15.75" customHeight="1" x14ac:dyDescent="0.25">
      <c r="D244" s="4"/>
      <c r="E244" s="9"/>
    </row>
    <row r="245" spans="4:5" ht="15.75" customHeight="1" x14ac:dyDescent="0.25">
      <c r="D245" s="4"/>
      <c r="E245" s="9"/>
    </row>
    <row r="246" spans="4:5" ht="15.75" customHeight="1" x14ac:dyDescent="0.25">
      <c r="D246" s="4"/>
      <c r="E246" s="9"/>
    </row>
    <row r="247" spans="4:5" ht="15.75" customHeight="1" x14ac:dyDescent="0.25">
      <c r="D247" s="4"/>
      <c r="E247" s="9"/>
    </row>
    <row r="248" spans="4:5" ht="15.75" customHeight="1" x14ac:dyDescent="0.25">
      <c r="D248" s="4"/>
      <c r="E248" s="9"/>
    </row>
    <row r="249" spans="4:5" ht="15.75" customHeight="1" x14ac:dyDescent="0.25">
      <c r="D249" s="4"/>
      <c r="E249" s="9"/>
    </row>
    <row r="250" spans="4:5" ht="15.75" customHeight="1" x14ac:dyDescent="0.25">
      <c r="D250" s="4"/>
      <c r="E250" s="9"/>
    </row>
    <row r="251" spans="4:5" ht="15.75" customHeight="1" x14ac:dyDescent="0.25">
      <c r="D251" s="4"/>
      <c r="E251" s="9"/>
    </row>
    <row r="252" spans="4:5" ht="15.75" customHeight="1" x14ac:dyDescent="0.25">
      <c r="D252" s="4"/>
      <c r="E252" s="9"/>
    </row>
    <row r="253" spans="4:5" ht="15.75" customHeight="1" x14ac:dyDescent="0.25">
      <c r="D253" s="4"/>
      <c r="E253" s="9"/>
    </row>
    <row r="254" spans="4:5" ht="15.75" customHeight="1" x14ac:dyDescent="0.25">
      <c r="D254" s="4"/>
      <c r="E254" s="9"/>
    </row>
    <row r="255" spans="4:5" ht="15.75" customHeight="1" x14ac:dyDescent="0.25">
      <c r="D255" s="4"/>
      <c r="E255" s="9"/>
    </row>
    <row r="256" spans="4:5" ht="15.75" customHeight="1" x14ac:dyDescent="0.25">
      <c r="D256" s="4"/>
      <c r="E256" s="9"/>
    </row>
    <row r="257" spans="4:5" ht="15.75" customHeight="1" x14ac:dyDescent="0.25">
      <c r="D257" s="4"/>
      <c r="E257" s="9"/>
    </row>
    <row r="258" spans="4:5" ht="15.75" customHeight="1" x14ac:dyDescent="0.25">
      <c r="D258" s="4"/>
      <c r="E258" s="9"/>
    </row>
    <row r="259" spans="4:5" ht="15.75" customHeight="1" x14ac:dyDescent="0.25">
      <c r="D259" s="4"/>
      <c r="E259" s="9"/>
    </row>
    <row r="260" spans="4:5" ht="15.75" customHeight="1" x14ac:dyDescent="0.25">
      <c r="D260" s="4"/>
      <c r="E260" s="9"/>
    </row>
    <row r="261" spans="4:5" ht="15.75" customHeight="1" x14ac:dyDescent="0.25">
      <c r="D261" s="4"/>
      <c r="E261" s="9"/>
    </row>
    <row r="262" spans="4:5" ht="15.75" customHeight="1" x14ac:dyDescent="0.25">
      <c r="D262" s="4"/>
      <c r="E262" s="9"/>
    </row>
    <row r="263" spans="4:5" ht="15.75" customHeight="1" x14ac:dyDescent="0.25">
      <c r="D263" s="4"/>
      <c r="E263" s="9"/>
    </row>
    <row r="264" spans="4:5" ht="15.75" customHeight="1" x14ac:dyDescent="0.25">
      <c r="D264" s="4"/>
      <c r="E264" s="9"/>
    </row>
    <row r="265" spans="4:5" ht="15.75" customHeight="1" x14ac:dyDescent="0.25">
      <c r="D265" s="4"/>
      <c r="E265" s="9"/>
    </row>
    <row r="266" spans="4:5" ht="15.75" customHeight="1" x14ac:dyDescent="0.25">
      <c r="D266" s="4"/>
      <c r="E266" s="9"/>
    </row>
    <row r="267" spans="4:5" ht="15.75" customHeight="1" x14ac:dyDescent="0.25">
      <c r="D267" s="4"/>
      <c r="E267" s="9"/>
    </row>
    <row r="268" spans="4:5" ht="15.75" customHeight="1" x14ac:dyDescent="0.25">
      <c r="D268" s="4"/>
      <c r="E268" s="9"/>
    </row>
    <row r="269" spans="4:5" ht="15.75" customHeight="1" x14ac:dyDescent="0.25">
      <c r="D269" s="4"/>
      <c r="E269" s="9"/>
    </row>
    <row r="270" spans="4:5" ht="15.75" customHeight="1" x14ac:dyDescent="0.25">
      <c r="D270" s="4"/>
      <c r="E270" s="9"/>
    </row>
    <row r="271" spans="4:5" ht="15.75" customHeight="1" x14ac:dyDescent="0.25">
      <c r="D271" s="4"/>
      <c r="E271" s="9"/>
    </row>
    <row r="272" spans="4:5" ht="15.75" customHeight="1" x14ac:dyDescent="0.25">
      <c r="D272" s="4"/>
      <c r="E272" s="9"/>
    </row>
    <row r="273" spans="4:5" ht="15.75" customHeight="1" x14ac:dyDescent="0.25">
      <c r="D273" s="4"/>
      <c r="E273" s="9"/>
    </row>
    <row r="274" spans="4:5" ht="15.75" customHeight="1" x14ac:dyDescent="0.25">
      <c r="D274" s="4"/>
      <c r="E274" s="9"/>
    </row>
    <row r="275" spans="4:5" ht="15.75" customHeight="1" x14ac:dyDescent="0.25">
      <c r="D275" s="4"/>
      <c r="E275" s="9"/>
    </row>
    <row r="276" spans="4:5" ht="15.75" customHeight="1" x14ac:dyDescent="0.25">
      <c r="D276" s="4"/>
      <c r="E276" s="9"/>
    </row>
    <row r="277" spans="4:5" ht="15.75" customHeight="1" x14ac:dyDescent="0.25">
      <c r="D277" s="4"/>
      <c r="E277" s="9"/>
    </row>
    <row r="278" spans="4:5" ht="15.75" customHeight="1" x14ac:dyDescent="0.25">
      <c r="D278" s="4"/>
      <c r="E278" s="9"/>
    </row>
    <row r="279" spans="4:5" ht="15.75" customHeight="1" x14ac:dyDescent="0.25">
      <c r="D279" s="4"/>
      <c r="E279" s="9"/>
    </row>
    <row r="280" spans="4:5" ht="15.75" customHeight="1" x14ac:dyDescent="0.25">
      <c r="D280" s="4"/>
      <c r="E280" s="9"/>
    </row>
    <row r="281" spans="4:5" ht="15.75" customHeight="1" x14ac:dyDescent="0.25">
      <c r="D281" s="4"/>
      <c r="E281" s="9"/>
    </row>
    <row r="282" spans="4:5" ht="15.75" customHeight="1" x14ac:dyDescent="0.25">
      <c r="D282" s="4"/>
      <c r="E282" s="9"/>
    </row>
    <row r="283" spans="4:5" ht="15.75" customHeight="1" x14ac:dyDescent="0.25">
      <c r="D283" s="4"/>
      <c r="E283" s="9"/>
    </row>
    <row r="284" spans="4:5" ht="15.75" customHeight="1" x14ac:dyDescent="0.25">
      <c r="D284" s="4"/>
      <c r="E284" s="9"/>
    </row>
    <row r="285" spans="4:5" ht="15.75" customHeight="1" x14ac:dyDescent="0.25">
      <c r="D285" s="4"/>
      <c r="E285" s="9"/>
    </row>
    <row r="286" spans="4:5" ht="15.75" customHeight="1" x14ac:dyDescent="0.25">
      <c r="D286" s="4"/>
      <c r="E286" s="9"/>
    </row>
    <row r="287" spans="4:5" ht="15.75" customHeight="1" x14ac:dyDescent="0.25">
      <c r="D287" s="4"/>
      <c r="E287" s="9"/>
    </row>
    <row r="288" spans="4:5" ht="15.75" customHeight="1" x14ac:dyDescent="0.25">
      <c r="D288" s="4"/>
      <c r="E288" s="9"/>
    </row>
    <row r="289" spans="4:5" ht="15.75" customHeight="1" x14ac:dyDescent="0.25">
      <c r="D289" s="4"/>
      <c r="E289" s="9"/>
    </row>
    <row r="290" spans="4:5" ht="15.75" customHeight="1" x14ac:dyDescent="0.25">
      <c r="D290" s="4"/>
      <c r="E290" s="9"/>
    </row>
    <row r="291" spans="4:5" ht="15.75" customHeight="1" x14ac:dyDescent="0.25">
      <c r="D291" s="4"/>
      <c r="E291" s="9"/>
    </row>
    <row r="292" spans="4:5" ht="15.75" customHeight="1" x14ac:dyDescent="0.25">
      <c r="D292" s="4"/>
      <c r="E292" s="9"/>
    </row>
    <row r="293" spans="4:5" ht="15.75" customHeight="1" x14ac:dyDescent="0.25">
      <c r="D293" s="4"/>
      <c r="E293" s="9"/>
    </row>
    <row r="294" spans="4:5" ht="15.75" customHeight="1" x14ac:dyDescent="0.25">
      <c r="D294" s="4"/>
      <c r="E294" s="9"/>
    </row>
    <row r="295" spans="4:5" ht="15.75" customHeight="1" x14ac:dyDescent="0.25">
      <c r="D295" s="4"/>
      <c r="E295" s="9"/>
    </row>
    <row r="296" spans="4:5" ht="15.75" customHeight="1" x14ac:dyDescent="0.25">
      <c r="D296" s="4"/>
      <c r="E296" s="9"/>
    </row>
    <row r="297" spans="4:5" ht="15.75" customHeight="1" x14ac:dyDescent="0.25">
      <c r="D297" s="4"/>
      <c r="E297" s="9"/>
    </row>
    <row r="298" spans="4:5" ht="15.75" customHeight="1" x14ac:dyDescent="0.25">
      <c r="D298" s="4"/>
      <c r="E298" s="9"/>
    </row>
    <row r="299" spans="4:5" ht="15.75" customHeight="1" x14ac:dyDescent="0.25">
      <c r="D299" s="4"/>
      <c r="E299" s="9"/>
    </row>
    <row r="300" spans="4:5" ht="15.75" customHeight="1" x14ac:dyDescent="0.25">
      <c r="D300" s="4"/>
      <c r="E300" s="9"/>
    </row>
    <row r="301" spans="4:5" ht="15.75" customHeight="1" x14ac:dyDescent="0.25">
      <c r="D301" s="4"/>
      <c r="E301" s="9"/>
    </row>
    <row r="302" spans="4:5" ht="15.75" customHeight="1" x14ac:dyDescent="0.25">
      <c r="D302" s="4"/>
      <c r="E302" s="9"/>
    </row>
    <row r="303" spans="4:5" ht="15.75" customHeight="1" x14ac:dyDescent="0.25">
      <c r="D303" s="4"/>
      <c r="E303" s="9"/>
    </row>
    <row r="304" spans="4:5" ht="15.75" customHeight="1" x14ac:dyDescent="0.25">
      <c r="D304" s="4"/>
      <c r="E304" s="9"/>
    </row>
    <row r="305" spans="4:5" ht="15.75" customHeight="1" x14ac:dyDescent="0.25">
      <c r="D305" s="4"/>
      <c r="E305" s="9"/>
    </row>
    <row r="306" spans="4:5" ht="15.75" customHeight="1" x14ac:dyDescent="0.25">
      <c r="D306" s="4"/>
      <c r="E306" s="9"/>
    </row>
    <row r="307" spans="4:5" ht="15.75" customHeight="1" x14ac:dyDescent="0.25">
      <c r="D307" s="4"/>
      <c r="E307" s="9"/>
    </row>
    <row r="308" spans="4:5" ht="15.75" customHeight="1" x14ac:dyDescent="0.25">
      <c r="D308" s="4"/>
      <c r="E308" s="9"/>
    </row>
    <row r="309" spans="4:5" ht="15.75" customHeight="1" x14ac:dyDescent="0.25">
      <c r="D309" s="4"/>
      <c r="E309" s="9"/>
    </row>
    <row r="310" spans="4:5" ht="15.75" customHeight="1" x14ac:dyDescent="0.25">
      <c r="D310" s="4"/>
      <c r="E310" s="9"/>
    </row>
    <row r="311" spans="4:5" ht="15.75" customHeight="1" x14ac:dyDescent="0.25">
      <c r="D311" s="4"/>
      <c r="E311" s="9"/>
    </row>
    <row r="312" spans="4:5" ht="15.75" customHeight="1" x14ac:dyDescent="0.25">
      <c r="D312" s="4"/>
      <c r="E312" s="9"/>
    </row>
    <row r="313" spans="4:5" ht="15.75" customHeight="1" x14ac:dyDescent="0.25">
      <c r="D313" s="4"/>
      <c r="E313" s="9"/>
    </row>
    <row r="314" spans="4:5" ht="15.75" customHeight="1" x14ac:dyDescent="0.25">
      <c r="D314" s="4"/>
      <c r="E314" s="9"/>
    </row>
    <row r="315" spans="4:5" ht="15.75" customHeight="1" x14ac:dyDescent="0.25">
      <c r="D315" s="4"/>
      <c r="E315" s="9"/>
    </row>
    <row r="316" spans="4:5" ht="15.75" customHeight="1" x14ac:dyDescent="0.25">
      <c r="D316" s="4"/>
      <c r="E316" s="9"/>
    </row>
    <row r="317" spans="4:5" ht="15.75" customHeight="1" x14ac:dyDescent="0.25">
      <c r="D317" s="4"/>
      <c r="E317" s="9"/>
    </row>
    <row r="318" spans="4:5" ht="15.75" customHeight="1" x14ac:dyDescent="0.25">
      <c r="D318" s="4"/>
      <c r="E318" s="9"/>
    </row>
    <row r="319" spans="4:5" ht="15.75" customHeight="1" x14ac:dyDescent="0.25">
      <c r="D319" s="4"/>
      <c r="E319" s="9"/>
    </row>
    <row r="320" spans="4:5" ht="15.75" customHeight="1" x14ac:dyDescent="0.25">
      <c r="D320" s="4"/>
      <c r="E320" s="9"/>
    </row>
    <row r="321" spans="4:5" ht="15.75" customHeight="1" x14ac:dyDescent="0.25">
      <c r="D321" s="4"/>
      <c r="E321" s="9"/>
    </row>
    <row r="322" spans="4:5" ht="15.75" customHeight="1" x14ac:dyDescent="0.25">
      <c r="D322" s="4"/>
      <c r="E322" s="9"/>
    </row>
    <row r="323" spans="4:5" ht="15.75" customHeight="1" x14ac:dyDescent="0.25">
      <c r="D323" s="4"/>
      <c r="E323" s="9"/>
    </row>
    <row r="324" spans="4:5" ht="15.75" customHeight="1" x14ac:dyDescent="0.25">
      <c r="D324" s="4"/>
      <c r="E324" s="9"/>
    </row>
    <row r="325" spans="4:5" ht="15.75" customHeight="1" x14ac:dyDescent="0.25">
      <c r="D325" s="4"/>
      <c r="E325" s="9"/>
    </row>
    <row r="326" spans="4:5" ht="15.75" customHeight="1" x14ac:dyDescent="0.25">
      <c r="D326" s="4"/>
      <c r="E326" s="9"/>
    </row>
    <row r="327" spans="4:5" ht="15.75" customHeight="1" x14ac:dyDescent="0.25">
      <c r="D327" s="4"/>
      <c r="E327" s="9"/>
    </row>
    <row r="328" spans="4:5" ht="15.75" customHeight="1" x14ac:dyDescent="0.25">
      <c r="D328" s="4"/>
      <c r="E328" s="9"/>
    </row>
    <row r="329" spans="4:5" ht="15.75" customHeight="1" x14ac:dyDescent="0.25">
      <c r="D329" s="4"/>
      <c r="E329" s="9"/>
    </row>
    <row r="330" spans="4:5" ht="15.75" customHeight="1" x14ac:dyDescent="0.25">
      <c r="D330" s="4"/>
      <c r="E330" s="9"/>
    </row>
    <row r="331" spans="4:5" ht="15.75" customHeight="1" x14ac:dyDescent="0.25">
      <c r="D331" s="4"/>
      <c r="E331" s="9"/>
    </row>
    <row r="332" spans="4:5" ht="15.75" customHeight="1" x14ac:dyDescent="0.25">
      <c r="D332" s="4"/>
      <c r="E332" s="9"/>
    </row>
    <row r="333" spans="4:5" ht="15.75" customHeight="1" x14ac:dyDescent="0.25">
      <c r="D333" s="4"/>
      <c r="E333" s="9"/>
    </row>
    <row r="334" spans="4:5" ht="15.75" customHeight="1" x14ac:dyDescent="0.25">
      <c r="D334" s="4"/>
      <c r="E334" s="9"/>
    </row>
    <row r="335" spans="4:5" ht="15.75" customHeight="1" x14ac:dyDescent="0.25">
      <c r="D335" s="4"/>
      <c r="E335" s="9"/>
    </row>
    <row r="336" spans="4:5" ht="15.75" customHeight="1" x14ac:dyDescent="0.25">
      <c r="D336" s="4"/>
      <c r="E336" s="9"/>
    </row>
    <row r="337" spans="4:5" ht="15.75" customHeight="1" x14ac:dyDescent="0.25">
      <c r="D337" s="4"/>
      <c r="E337" s="9"/>
    </row>
    <row r="338" spans="4:5" ht="15.75" customHeight="1" x14ac:dyDescent="0.25">
      <c r="D338" s="4"/>
      <c r="E338" s="9"/>
    </row>
    <row r="339" spans="4:5" ht="15.75" customHeight="1" x14ac:dyDescent="0.25">
      <c r="D339" s="4"/>
      <c r="E339" s="9"/>
    </row>
    <row r="340" spans="4:5" ht="15.75" customHeight="1" x14ac:dyDescent="0.25">
      <c r="D340" s="4"/>
      <c r="E340" s="9"/>
    </row>
    <row r="341" spans="4:5" ht="15.75" customHeight="1" x14ac:dyDescent="0.25">
      <c r="D341" s="4"/>
      <c r="E341" s="9"/>
    </row>
    <row r="342" spans="4:5" ht="15.75" customHeight="1" x14ac:dyDescent="0.25">
      <c r="D342" s="4"/>
      <c r="E342" s="9"/>
    </row>
    <row r="343" spans="4:5" ht="15.75" customHeight="1" x14ac:dyDescent="0.25">
      <c r="D343" s="4"/>
      <c r="E343" s="9"/>
    </row>
    <row r="344" spans="4:5" ht="15.75" customHeight="1" x14ac:dyDescent="0.25">
      <c r="D344" s="4"/>
      <c r="E344" s="9"/>
    </row>
    <row r="345" spans="4:5" ht="15.75" customHeight="1" x14ac:dyDescent="0.25">
      <c r="D345" s="4"/>
      <c r="E345" s="9"/>
    </row>
    <row r="346" spans="4:5" ht="15.75" customHeight="1" x14ac:dyDescent="0.25">
      <c r="D346" s="4"/>
      <c r="E346" s="9"/>
    </row>
    <row r="347" spans="4:5" ht="15.75" customHeight="1" x14ac:dyDescent="0.25">
      <c r="D347" s="4"/>
      <c r="E347" s="9"/>
    </row>
    <row r="348" spans="4:5" ht="15.75" customHeight="1" x14ac:dyDescent="0.25">
      <c r="D348" s="4"/>
      <c r="E348" s="9"/>
    </row>
    <row r="349" spans="4:5" ht="15.75" customHeight="1" x14ac:dyDescent="0.25">
      <c r="D349" s="4"/>
      <c r="E349" s="9"/>
    </row>
    <row r="350" spans="4:5" ht="15.75" customHeight="1" x14ac:dyDescent="0.25">
      <c r="D350" s="4"/>
      <c r="E350" s="9"/>
    </row>
    <row r="351" spans="4:5" ht="15.75" customHeight="1" x14ac:dyDescent="0.25">
      <c r="D351" s="4"/>
      <c r="E351" s="9"/>
    </row>
    <row r="352" spans="4:5" ht="15.75" customHeight="1" x14ac:dyDescent="0.25">
      <c r="D352" s="4"/>
      <c r="E352" s="9"/>
    </row>
    <row r="353" spans="4:5" ht="15.75" customHeight="1" x14ac:dyDescent="0.25">
      <c r="D353" s="4"/>
      <c r="E353" s="9"/>
    </row>
    <row r="354" spans="4:5" ht="15.75" customHeight="1" x14ac:dyDescent="0.25">
      <c r="D354" s="4"/>
      <c r="E354" s="9"/>
    </row>
    <row r="355" spans="4:5" ht="15.75" customHeight="1" x14ac:dyDescent="0.25">
      <c r="D355" s="4"/>
      <c r="E355" s="9"/>
    </row>
    <row r="356" spans="4:5" ht="15.75" customHeight="1" x14ac:dyDescent="0.25">
      <c r="D356" s="4"/>
      <c r="E356" s="9"/>
    </row>
    <row r="357" spans="4:5" ht="15.75" customHeight="1" x14ac:dyDescent="0.25">
      <c r="D357" s="4"/>
      <c r="E357" s="9"/>
    </row>
    <row r="358" spans="4:5" ht="15.75" customHeight="1" x14ac:dyDescent="0.25">
      <c r="D358" s="4"/>
      <c r="E358" s="9"/>
    </row>
    <row r="359" spans="4:5" ht="15.75" customHeight="1" x14ac:dyDescent="0.25">
      <c r="D359" s="4"/>
      <c r="E359" s="9"/>
    </row>
    <row r="360" spans="4:5" ht="15.75" customHeight="1" x14ac:dyDescent="0.25">
      <c r="D360" s="4"/>
      <c r="E360" s="9"/>
    </row>
    <row r="361" spans="4:5" ht="15.75" customHeight="1" x14ac:dyDescent="0.25">
      <c r="D361" s="4"/>
      <c r="E361" s="9"/>
    </row>
    <row r="362" spans="4:5" ht="15.75" customHeight="1" x14ac:dyDescent="0.25">
      <c r="D362" s="4"/>
      <c r="E362" s="9"/>
    </row>
    <row r="363" spans="4:5" ht="15.75" customHeight="1" x14ac:dyDescent="0.25">
      <c r="D363" s="4"/>
      <c r="E363" s="9"/>
    </row>
    <row r="364" spans="4:5" ht="15.75" customHeight="1" x14ac:dyDescent="0.25">
      <c r="D364" s="4"/>
      <c r="E364" s="9"/>
    </row>
    <row r="365" spans="4:5" ht="15.75" customHeight="1" x14ac:dyDescent="0.25">
      <c r="D365" s="4"/>
      <c r="E365" s="9"/>
    </row>
    <row r="366" spans="4:5" ht="15.75" customHeight="1" x14ac:dyDescent="0.25">
      <c r="D366" s="4"/>
      <c r="E366" s="9"/>
    </row>
    <row r="367" spans="4:5" ht="15.75" customHeight="1" x14ac:dyDescent="0.25">
      <c r="D367" s="4"/>
      <c r="E367" s="9"/>
    </row>
    <row r="368" spans="4:5" ht="15.75" customHeight="1" x14ac:dyDescent="0.25">
      <c r="D368" s="4"/>
      <c r="E368" s="9"/>
    </row>
    <row r="369" spans="4:5" ht="15.75" customHeight="1" x14ac:dyDescent="0.25">
      <c r="D369" s="4"/>
      <c r="E369" s="9"/>
    </row>
    <row r="370" spans="4:5" ht="15.75" customHeight="1" x14ac:dyDescent="0.25">
      <c r="D370" s="4"/>
      <c r="E370" s="9"/>
    </row>
    <row r="371" spans="4:5" ht="15.75" customHeight="1" x14ac:dyDescent="0.25">
      <c r="D371" s="4"/>
      <c r="E371" s="9"/>
    </row>
    <row r="372" spans="4:5" ht="15.75" customHeight="1" x14ac:dyDescent="0.25">
      <c r="D372" s="4"/>
      <c r="E372" s="9"/>
    </row>
    <row r="373" spans="4:5" ht="15.75" customHeight="1" x14ac:dyDescent="0.25">
      <c r="D373" s="4"/>
      <c r="E373" s="9"/>
    </row>
    <row r="374" spans="4:5" ht="15.75" customHeight="1" x14ac:dyDescent="0.25">
      <c r="D374" s="4"/>
      <c r="E374" s="9"/>
    </row>
    <row r="375" spans="4:5" ht="15.75" customHeight="1" x14ac:dyDescent="0.25">
      <c r="D375" s="4"/>
      <c r="E375" s="9"/>
    </row>
    <row r="376" spans="4:5" ht="15.75" customHeight="1" x14ac:dyDescent="0.25">
      <c r="D376" s="4"/>
      <c r="E376" s="9"/>
    </row>
    <row r="377" spans="4:5" ht="15.75" customHeight="1" x14ac:dyDescent="0.25">
      <c r="D377" s="4"/>
      <c r="E377" s="9"/>
    </row>
    <row r="378" spans="4:5" ht="15.75" customHeight="1" x14ac:dyDescent="0.25">
      <c r="D378" s="4"/>
      <c r="E378" s="9"/>
    </row>
    <row r="379" spans="4:5" ht="15.75" customHeight="1" x14ac:dyDescent="0.25">
      <c r="D379" s="4"/>
      <c r="E379" s="9"/>
    </row>
    <row r="380" spans="4:5" ht="15.75" customHeight="1" x14ac:dyDescent="0.25">
      <c r="D380" s="4"/>
      <c r="E380" s="9"/>
    </row>
    <row r="381" spans="4:5" ht="15.75" customHeight="1" x14ac:dyDescent="0.25">
      <c r="D381" s="4"/>
      <c r="E381" s="9"/>
    </row>
    <row r="382" spans="4:5" ht="15.75" customHeight="1" x14ac:dyDescent="0.25">
      <c r="D382" s="4"/>
      <c r="E382" s="9"/>
    </row>
    <row r="383" spans="4:5" ht="15.75" customHeight="1" x14ac:dyDescent="0.25">
      <c r="D383" s="4"/>
      <c r="E383" s="9"/>
    </row>
    <row r="384" spans="4:5" ht="15.75" customHeight="1" x14ac:dyDescent="0.25">
      <c r="D384" s="4"/>
      <c r="E384" s="9"/>
    </row>
    <row r="385" spans="4:5" ht="15.75" customHeight="1" x14ac:dyDescent="0.25">
      <c r="D385" s="4"/>
      <c r="E385" s="9"/>
    </row>
    <row r="386" spans="4:5" ht="15.75" customHeight="1" x14ac:dyDescent="0.25">
      <c r="D386" s="4"/>
      <c r="E386" s="9"/>
    </row>
    <row r="387" spans="4:5" ht="15.75" customHeight="1" x14ac:dyDescent="0.25">
      <c r="D387" s="4"/>
      <c r="E387" s="9"/>
    </row>
    <row r="388" spans="4:5" ht="15.75" customHeight="1" x14ac:dyDescent="0.25">
      <c r="D388" s="4"/>
      <c r="E388" s="9"/>
    </row>
    <row r="389" spans="4:5" ht="15.75" customHeight="1" x14ac:dyDescent="0.25">
      <c r="D389" s="4"/>
      <c r="E389" s="9"/>
    </row>
    <row r="390" spans="4:5" ht="15.75" customHeight="1" x14ac:dyDescent="0.25">
      <c r="D390" s="4"/>
      <c r="E390" s="9"/>
    </row>
    <row r="391" spans="4:5" ht="15.75" customHeight="1" x14ac:dyDescent="0.25">
      <c r="D391" s="4"/>
      <c r="E391" s="9"/>
    </row>
    <row r="392" spans="4:5" ht="15.75" customHeight="1" x14ac:dyDescent="0.25">
      <c r="D392" s="4"/>
      <c r="E392" s="9"/>
    </row>
    <row r="393" spans="4:5" ht="15.75" customHeight="1" x14ac:dyDescent="0.25">
      <c r="D393" s="4"/>
      <c r="E393" s="9"/>
    </row>
    <row r="394" spans="4:5" ht="15.75" customHeight="1" x14ac:dyDescent="0.25">
      <c r="D394" s="4"/>
      <c r="E394" s="9"/>
    </row>
    <row r="395" spans="4:5" ht="15.75" customHeight="1" x14ac:dyDescent="0.25">
      <c r="D395" s="4"/>
      <c r="E395" s="9"/>
    </row>
    <row r="396" spans="4:5" ht="15.75" customHeight="1" x14ac:dyDescent="0.25">
      <c r="D396" s="4"/>
      <c r="E396" s="9"/>
    </row>
    <row r="397" spans="4:5" ht="15.75" customHeight="1" x14ac:dyDescent="0.25">
      <c r="D397" s="4"/>
      <c r="E397" s="9"/>
    </row>
    <row r="398" spans="4:5" ht="15.75" customHeight="1" x14ac:dyDescent="0.25">
      <c r="D398" s="4"/>
      <c r="E398" s="9"/>
    </row>
    <row r="399" spans="4:5" ht="15.75" customHeight="1" x14ac:dyDescent="0.25">
      <c r="D399" s="4"/>
      <c r="E399" s="9"/>
    </row>
    <row r="400" spans="4:5" ht="15.75" customHeight="1" x14ac:dyDescent="0.25">
      <c r="D400" s="4"/>
      <c r="E400" s="9"/>
    </row>
    <row r="401" spans="4:5" ht="15.75" customHeight="1" x14ac:dyDescent="0.25">
      <c r="D401" s="4"/>
      <c r="E401" s="9"/>
    </row>
    <row r="402" spans="4:5" ht="15.75" customHeight="1" x14ac:dyDescent="0.25">
      <c r="D402" s="4"/>
      <c r="E402" s="9"/>
    </row>
    <row r="403" spans="4:5" ht="15.75" customHeight="1" x14ac:dyDescent="0.25">
      <c r="D403" s="4"/>
      <c r="E403" s="9"/>
    </row>
    <row r="404" spans="4:5" ht="15.75" customHeight="1" x14ac:dyDescent="0.25">
      <c r="D404" s="4"/>
      <c r="E404" s="9"/>
    </row>
    <row r="405" spans="4:5" ht="15.75" customHeight="1" x14ac:dyDescent="0.25">
      <c r="D405" s="4"/>
      <c r="E405" s="9"/>
    </row>
    <row r="406" spans="4:5" ht="15.75" customHeight="1" x14ac:dyDescent="0.25">
      <c r="D406" s="4"/>
      <c r="E406" s="9"/>
    </row>
    <row r="407" spans="4:5" ht="15.75" customHeight="1" x14ac:dyDescent="0.25">
      <c r="D407" s="4"/>
      <c r="E407" s="9"/>
    </row>
    <row r="408" spans="4:5" ht="15.75" customHeight="1" x14ac:dyDescent="0.25">
      <c r="D408" s="4"/>
      <c r="E408" s="9"/>
    </row>
    <row r="409" spans="4:5" ht="15.75" customHeight="1" x14ac:dyDescent="0.25">
      <c r="D409" s="4"/>
      <c r="E409" s="9"/>
    </row>
    <row r="410" spans="4:5" ht="15.75" customHeight="1" x14ac:dyDescent="0.25">
      <c r="D410" s="4"/>
      <c r="E410" s="9"/>
    </row>
    <row r="411" spans="4:5" ht="15.75" customHeight="1" x14ac:dyDescent="0.25">
      <c r="D411" s="4"/>
      <c r="E411" s="9"/>
    </row>
    <row r="412" spans="4:5" ht="15.75" customHeight="1" x14ac:dyDescent="0.25">
      <c r="D412" s="4"/>
      <c r="E412" s="9"/>
    </row>
    <row r="413" spans="4:5" ht="15.75" customHeight="1" x14ac:dyDescent="0.25">
      <c r="D413" s="4"/>
      <c r="E413" s="9"/>
    </row>
    <row r="414" spans="4:5" ht="15.75" customHeight="1" x14ac:dyDescent="0.25">
      <c r="D414" s="4"/>
      <c r="E414" s="9"/>
    </row>
    <row r="415" spans="4:5" ht="15.75" customHeight="1" x14ac:dyDescent="0.25">
      <c r="D415" s="4"/>
      <c r="E415" s="9"/>
    </row>
    <row r="416" spans="4:5" ht="15.75" customHeight="1" x14ac:dyDescent="0.25">
      <c r="D416" s="4"/>
      <c r="E416" s="9"/>
    </row>
    <row r="417" spans="4:5" ht="15.75" customHeight="1" x14ac:dyDescent="0.25">
      <c r="D417" s="4"/>
      <c r="E417" s="9"/>
    </row>
    <row r="418" spans="4:5" ht="15.75" customHeight="1" x14ac:dyDescent="0.25">
      <c r="D418" s="4"/>
      <c r="E418" s="9"/>
    </row>
    <row r="419" spans="4:5" ht="15.75" customHeight="1" x14ac:dyDescent="0.25">
      <c r="D419" s="4"/>
      <c r="E419" s="9"/>
    </row>
    <row r="420" spans="4:5" ht="15.75" customHeight="1" x14ac:dyDescent="0.25">
      <c r="D420" s="4"/>
      <c r="E420" s="9"/>
    </row>
    <row r="421" spans="4:5" ht="15.75" customHeight="1" x14ac:dyDescent="0.25">
      <c r="D421" s="4"/>
      <c r="E421" s="9"/>
    </row>
    <row r="422" spans="4:5" ht="15.75" customHeight="1" x14ac:dyDescent="0.25">
      <c r="D422" s="4"/>
      <c r="E422" s="9"/>
    </row>
    <row r="423" spans="4:5" ht="15.75" customHeight="1" x14ac:dyDescent="0.25">
      <c r="D423" s="4"/>
      <c r="E423" s="9"/>
    </row>
    <row r="424" spans="4:5" ht="15.75" customHeight="1" x14ac:dyDescent="0.25">
      <c r="D424" s="4"/>
      <c r="E424" s="9"/>
    </row>
    <row r="425" spans="4:5" ht="15.75" customHeight="1" x14ac:dyDescent="0.25">
      <c r="D425" s="4"/>
      <c r="E425" s="9"/>
    </row>
    <row r="426" spans="4:5" ht="15.75" customHeight="1" x14ac:dyDescent="0.25">
      <c r="D426" s="4"/>
      <c r="E426" s="9"/>
    </row>
    <row r="427" spans="4:5" ht="15.75" customHeight="1" x14ac:dyDescent="0.25">
      <c r="D427" s="4"/>
      <c r="E427" s="9"/>
    </row>
    <row r="428" spans="4:5" ht="15.75" customHeight="1" x14ac:dyDescent="0.25">
      <c r="D428" s="4"/>
      <c r="E428" s="9"/>
    </row>
    <row r="429" spans="4:5" ht="15.75" customHeight="1" x14ac:dyDescent="0.25">
      <c r="D429" s="4"/>
      <c r="E429" s="9"/>
    </row>
    <row r="430" spans="4:5" ht="15.75" customHeight="1" x14ac:dyDescent="0.25">
      <c r="D430" s="4"/>
      <c r="E430" s="9"/>
    </row>
    <row r="431" spans="4:5" ht="15.75" customHeight="1" x14ac:dyDescent="0.25">
      <c r="D431" s="4"/>
      <c r="E431" s="9"/>
    </row>
    <row r="432" spans="4:5" ht="15.75" customHeight="1" x14ac:dyDescent="0.25">
      <c r="D432" s="4"/>
      <c r="E432" s="9"/>
    </row>
    <row r="433" spans="4:5" ht="15.75" customHeight="1" x14ac:dyDescent="0.25">
      <c r="D433" s="4"/>
      <c r="E433" s="9"/>
    </row>
    <row r="434" spans="4:5" ht="15.75" customHeight="1" x14ac:dyDescent="0.25">
      <c r="D434" s="4"/>
      <c r="E434" s="9"/>
    </row>
    <row r="435" spans="4:5" ht="15.75" customHeight="1" x14ac:dyDescent="0.25">
      <c r="D435" s="4"/>
      <c r="E435" s="9"/>
    </row>
    <row r="436" spans="4:5" ht="15.75" customHeight="1" x14ac:dyDescent="0.25">
      <c r="D436" s="4"/>
      <c r="E436" s="9"/>
    </row>
    <row r="437" spans="4:5" ht="15.75" customHeight="1" x14ac:dyDescent="0.25">
      <c r="D437" s="4"/>
      <c r="E437" s="9"/>
    </row>
    <row r="438" spans="4:5" ht="15.75" customHeight="1" x14ac:dyDescent="0.25">
      <c r="D438" s="4"/>
      <c r="E438" s="9"/>
    </row>
    <row r="439" spans="4:5" ht="15.75" customHeight="1" x14ac:dyDescent="0.25">
      <c r="D439" s="4"/>
      <c r="E439" s="9"/>
    </row>
    <row r="440" spans="4:5" ht="15.75" customHeight="1" x14ac:dyDescent="0.25">
      <c r="D440" s="4"/>
      <c r="E440" s="9"/>
    </row>
    <row r="441" spans="4:5" ht="15.75" customHeight="1" x14ac:dyDescent="0.25">
      <c r="D441" s="4"/>
      <c r="E441" s="9"/>
    </row>
    <row r="442" spans="4:5" ht="15.75" customHeight="1" x14ac:dyDescent="0.25">
      <c r="D442" s="4"/>
      <c r="E442" s="9"/>
    </row>
    <row r="443" spans="4:5" ht="15.75" customHeight="1" x14ac:dyDescent="0.25">
      <c r="D443" s="4"/>
      <c r="E443" s="9"/>
    </row>
    <row r="444" spans="4:5" ht="15.75" customHeight="1" x14ac:dyDescent="0.25">
      <c r="D444" s="4"/>
      <c r="E444" s="9"/>
    </row>
    <row r="445" spans="4:5" ht="15.75" customHeight="1" x14ac:dyDescent="0.25">
      <c r="D445" s="4"/>
      <c r="E445" s="9"/>
    </row>
    <row r="446" spans="4:5" ht="15.75" customHeight="1" x14ac:dyDescent="0.25">
      <c r="D446" s="4"/>
      <c r="E446" s="9"/>
    </row>
    <row r="447" spans="4:5" ht="15.75" customHeight="1" x14ac:dyDescent="0.25">
      <c r="D447" s="4"/>
      <c r="E447" s="9"/>
    </row>
    <row r="448" spans="4:5" ht="15.75" customHeight="1" x14ac:dyDescent="0.25">
      <c r="D448" s="4"/>
      <c r="E448" s="9"/>
    </row>
    <row r="449" spans="4:5" ht="15.75" customHeight="1" x14ac:dyDescent="0.25">
      <c r="D449" s="4"/>
      <c r="E449" s="9"/>
    </row>
    <row r="450" spans="4:5" ht="15.75" customHeight="1" x14ac:dyDescent="0.25">
      <c r="D450" s="4"/>
      <c r="E450" s="9"/>
    </row>
    <row r="451" spans="4:5" ht="15.75" customHeight="1" x14ac:dyDescent="0.25">
      <c r="D451" s="4"/>
      <c r="E451" s="9"/>
    </row>
    <row r="452" spans="4:5" ht="15.75" customHeight="1" x14ac:dyDescent="0.25">
      <c r="D452" s="4"/>
      <c r="E452" s="9"/>
    </row>
    <row r="453" spans="4:5" ht="15.75" customHeight="1" x14ac:dyDescent="0.25">
      <c r="D453" s="4"/>
      <c r="E453" s="9"/>
    </row>
    <row r="454" spans="4:5" ht="15.75" customHeight="1" x14ac:dyDescent="0.25">
      <c r="D454" s="4"/>
      <c r="E454" s="9"/>
    </row>
    <row r="455" spans="4:5" ht="15.75" customHeight="1" x14ac:dyDescent="0.25">
      <c r="D455" s="4"/>
      <c r="E455" s="9"/>
    </row>
    <row r="456" spans="4:5" ht="15.75" customHeight="1" x14ac:dyDescent="0.25">
      <c r="D456" s="4"/>
      <c r="E456" s="9"/>
    </row>
    <row r="457" spans="4:5" ht="15.75" customHeight="1" x14ac:dyDescent="0.25">
      <c r="D457" s="4"/>
      <c r="E457" s="9"/>
    </row>
    <row r="458" spans="4:5" ht="15.75" customHeight="1" x14ac:dyDescent="0.25">
      <c r="D458" s="4"/>
      <c r="E458" s="9"/>
    </row>
    <row r="459" spans="4:5" ht="15.75" customHeight="1" x14ac:dyDescent="0.25">
      <c r="D459" s="4"/>
      <c r="E459" s="9"/>
    </row>
    <row r="460" spans="4:5" ht="15.75" customHeight="1" x14ac:dyDescent="0.25">
      <c r="D460" s="4"/>
      <c r="E460" s="9"/>
    </row>
    <row r="461" spans="4:5" ht="15.75" customHeight="1" x14ac:dyDescent="0.25">
      <c r="D461" s="4"/>
      <c r="E461" s="9"/>
    </row>
    <row r="462" spans="4:5" ht="15.75" customHeight="1" x14ac:dyDescent="0.25">
      <c r="D462" s="4"/>
      <c r="E462" s="9"/>
    </row>
    <row r="463" spans="4:5" ht="15.75" customHeight="1" x14ac:dyDescent="0.25">
      <c r="D463" s="4"/>
      <c r="E463" s="9"/>
    </row>
    <row r="464" spans="4:5" ht="15.75" customHeight="1" x14ac:dyDescent="0.25">
      <c r="D464" s="4"/>
      <c r="E464" s="9"/>
    </row>
    <row r="465" spans="4:5" ht="15.75" customHeight="1" x14ac:dyDescent="0.25">
      <c r="D465" s="4"/>
      <c r="E465" s="9"/>
    </row>
    <row r="466" spans="4:5" ht="15.75" customHeight="1" x14ac:dyDescent="0.25">
      <c r="D466" s="4"/>
      <c r="E466" s="9"/>
    </row>
    <row r="467" spans="4:5" ht="15.75" customHeight="1" x14ac:dyDescent="0.25">
      <c r="D467" s="4"/>
      <c r="E467" s="9"/>
    </row>
    <row r="468" spans="4:5" ht="15.75" customHeight="1" x14ac:dyDescent="0.25">
      <c r="D468" s="4"/>
      <c r="E468" s="9"/>
    </row>
    <row r="469" spans="4:5" ht="15.75" customHeight="1" x14ac:dyDescent="0.25">
      <c r="D469" s="4"/>
      <c r="E469" s="9"/>
    </row>
    <row r="470" spans="4:5" ht="15.75" customHeight="1" x14ac:dyDescent="0.25">
      <c r="D470" s="4"/>
      <c r="E470" s="9"/>
    </row>
    <row r="471" spans="4:5" ht="15.75" customHeight="1" x14ac:dyDescent="0.25">
      <c r="D471" s="4"/>
      <c r="E471" s="9"/>
    </row>
    <row r="472" spans="4:5" ht="15.75" customHeight="1" x14ac:dyDescent="0.25">
      <c r="D472" s="4"/>
      <c r="E472" s="9"/>
    </row>
    <row r="473" spans="4:5" ht="15.75" customHeight="1" x14ac:dyDescent="0.25">
      <c r="D473" s="4"/>
      <c r="E473" s="9"/>
    </row>
    <row r="474" spans="4:5" ht="15.75" customHeight="1" x14ac:dyDescent="0.25">
      <c r="D474" s="4"/>
      <c r="E474" s="9"/>
    </row>
    <row r="475" spans="4:5" ht="15.75" customHeight="1" x14ac:dyDescent="0.25">
      <c r="D475" s="4"/>
      <c r="E475" s="9"/>
    </row>
    <row r="476" spans="4:5" ht="15.75" customHeight="1" x14ac:dyDescent="0.25">
      <c r="D476" s="4"/>
      <c r="E476" s="9"/>
    </row>
    <row r="477" spans="4:5" ht="15.75" customHeight="1" x14ac:dyDescent="0.25">
      <c r="D477" s="4"/>
      <c r="E477" s="9"/>
    </row>
    <row r="478" spans="4:5" ht="15.75" customHeight="1" x14ac:dyDescent="0.25">
      <c r="D478" s="4"/>
      <c r="E478" s="9"/>
    </row>
    <row r="479" spans="4:5" ht="15.75" customHeight="1" x14ac:dyDescent="0.25">
      <c r="D479" s="4"/>
      <c r="E479" s="9"/>
    </row>
    <row r="480" spans="4:5" ht="15.75" customHeight="1" x14ac:dyDescent="0.25">
      <c r="D480" s="4"/>
      <c r="E480" s="9"/>
    </row>
    <row r="481" spans="4:5" ht="15.75" customHeight="1" x14ac:dyDescent="0.25">
      <c r="D481" s="4"/>
      <c r="E481" s="9"/>
    </row>
    <row r="482" spans="4:5" ht="15.75" customHeight="1" x14ac:dyDescent="0.25">
      <c r="D482" s="4"/>
      <c r="E482" s="9"/>
    </row>
    <row r="483" spans="4:5" ht="15.75" customHeight="1" x14ac:dyDescent="0.25">
      <c r="D483" s="4"/>
      <c r="E483" s="9"/>
    </row>
    <row r="484" spans="4:5" ht="15.75" customHeight="1" x14ac:dyDescent="0.25">
      <c r="D484" s="4"/>
      <c r="E484" s="9"/>
    </row>
    <row r="485" spans="4:5" ht="15.75" customHeight="1" x14ac:dyDescent="0.25">
      <c r="D485" s="4"/>
      <c r="E485" s="9"/>
    </row>
    <row r="486" spans="4:5" ht="15.75" customHeight="1" x14ac:dyDescent="0.25">
      <c r="D486" s="4"/>
      <c r="E486" s="9"/>
    </row>
    <row r="487" spans="4:5" ht="15.75" customHeight="1" x14ac:dyDescent="0.25">
      <c r="D487" s="4"/>
      <c r="E487" s="9"/>
    </row>
    <row r="488" spans="4:5" ht="15.75" customHeight="1" x14ac:dyDescent="0.25">
      <c r="D488" s="4"/>
      <c r="E488" s="9"/>
    </row>
    <row r="489" spans="4:5" ht="15.75" customHeight="1" x14ac:dyDescent="0.25">
      <c r="D489" s="4"/>
      <c r="E489" s="9"/>
    </row>
    <row r="490" spans="4:5" ht="15.75" customHeight="1" x14ac:dyDescent="0.25">
      <c r="D490" s="4"/>
      <c r="E490" s="9"/>
    </row>
    <row r="491" spans="4:5" ht="15.75" customHeight="1" x14ac:dyDescent="0.25">
      <c r="D491" s="4"/>
      <c r="E491" s="9"/>
    </row>
    <row r="492" spans="4:5" ht="15.75" customHeight="1" x14ac:dyDescent="0.25">
      <c r="D492" s="4"/>
      <c r="E492" s="9"/>
    </row>
    <row r="493" spans="4:5" ht="15.75" customHeight="1" x14ac:dyDescent="0.25">
      <c r="D493" s="4"/>
      <c r="E493" s="9"/>
    </row>
    <row r="494" spans="4:5" ht="15.75" customHeight="1" x14ac:dyDescent="0.25">
      <c r="D494" s="4"/>
      <c r="E494" s="9"/>
    </row>
    <row r="495" spans="4:5" ht="15.75" customHeight="1" x14ac:dyDescent="0.25">
      <c r="D495" s="4"/>
      <c r="E495" s="9"/>
    </row>
    <row r="496" spans="4:5" ht="15.75" customHeight="1" x14ac:dyDescent="0.25">
      <c r="D496" s="4"/>
      <c r="E496" s="9"/>
    </row>
    <row r="497" spans="4:5" ht="15.75" customHeight="1" x14ac:dyDescent="0.25">
      <c r="D497" s="4"/>
      <c r="E497" s="9"/>
    </row>
    <row r="498" spans="4:5" ht="15.75" customHeight="1" x14ac:dyDescent="0.25">
      <c r="D498" s="4"/>
      <c r="E498" s="9"/>
    </row>
    <row r="499" spans="4:5" ht="15.75" customHeight="1" x14ac:dyDescent="0.25">
      <c r="D499" s="4"/>
      <c r="E499" s="9"/>
    </row>
    <row r="500" spans="4:5" ht="15.75" customHeight="1" x14ac:dyDescent="0.25">
      <c r="D500" s="4"/>
      <c r="E500" s="9"/>
    </row>
    <row r="501" spans="4:5" ht="15.75" customHeight="1" x14ac:dyDescent="0.25">
      <c r="D501" s="4"/>
      <c r="E501" s="9"/>
    </row>
    <row r="502" spans="4:5" ht="15.75" customHeight="1" x14ac:dyDescent="0.25">
      <c r="D502" s="4"/>
      <c r="E502" s="9"/>
    </row>
    <row r="503" spans="4:5" ht="15.75" customHeight="1" x14ac:dyDescent="0.25">
      <c r="D503" s="4"/>
      <c r="E503" s="9"/>
    </row>
    <row r="504" spans="4:5" ht="15.75" customHeight="1" x14ac:dyDescent="0.25">
      <c r="D504" s="4"/>
      <c r="E504" s="9"/>
    </row>
    <row r="505" spans="4:5" ht="15.75" customHeight="1" x14ac:dyDescent="0.25">
      <c r="D505" s="4"/>
      <c r="E505" s="9"/>
    </row>
    <row r="506" spans="4:5" ht="15.75" customHeight="1" x14ac:dyDescent="0.25">
      <c r="D506" s="4"/>
      <c r="E506" s="9"/>
    </row>
    <row r="507" spans="4:5" ht="15.75" customHeight="1" x14ac:dyDescent="0.25">
      <c r="D507" s="4"/>
      <c r="E507" s="9"/>
    </row>
    <row r="508" spans="4:5" ht="15.75" customHeight="1" x14ac:dyDescent="0.25">
      <c r="D508" s="4"/>
      <c r="E508" s="9"/>
    </row>
    <row r="509" spans="4:5" ht="15.75" customHeight="1" x14ac:dyDescent="0.25">
      <c r="D509" s="4"/>
      <c r="E509" s="9"/>
    </row>
    <row r="510" spans="4:5" ht="15.75" customHeight="1" x14ac:dyDescent="0.25">
      <c r="D510" s="4"/>
      <c r="E510" s="9"/>
    </row>
    <row r="511" spans="4:5" ht="15.75" customHeight="1" x14ac:dyDescent="0.25">
      <c r="D511" s="4"/>
      <c r="E511" s="9"/>
    </row>
    <row r="512" spans="4:5" ht="15.75" customHeight="1" x14ac:dyDescent="0.25">
      <c r="D512" s="4"/>
      <c r="E512" s="9"/>
    </row>
    <row r="513" spans="4:5" ht="15.75" customHeight="1" x14ac:dyDescent="0.25">
      <c r="D513" s="4"/>
      <c r="E513" s="9"/>
    </row>
    <row r="514" spans="4:5" ht="15.75" customHeight="1" x14ac:dyDescent="0.25">
      <c r="D514" s="4"/>
      <c r="E514" s="9"/>
    </row>
    <row r="515" spans="4:5" ht="15.75" customHeight="1" x14ac:dyDescent="0.25">
      <c r="D515" s="4"/>
      <c r="E515" s="9"/>
    </row>
    <row r="516" spans="4:5" ht="15.75" customHeight="1" x14ac:dyDescent="0.25">
      <c r="D516" s="4"/>
      <c r="E516" s="9"/>
    </row>
    <row r="517" spans="4:5" ht="15.75" customHeight="1" x14ac:dyDescent="0.25">
      <c r="D517" s="4"/>
      <c r="E517" s="9"/>
    </row>
    <row r="518" spans="4:5" ht="15.75" customHeight="1" x14ac:dyDescent="0.25">
      <c r="D518" s="4"/>
      <c r="E518" s="9"/>
    </row>
    <row r="519" spans="4:5" ht="15.75" customHeight="1" x14ac:dyDescent="0.25">
      <c r="D519" s="4"/>
      <c r="E519" s="9"/>
    </row>
    <row r="520" spans="4:5" ht="15.75" customHeight="1" x14ac:dyDescent="0.25">
      <c r="D520" s="4"/>
      <c r="E520" s="9"/>
    </row>
    <row r="521" spans="4:5" ht="15.75" customHeight="1" x14ac:dyDescent="0.25">
      <c r="D521" s="4"/>
      <c r="E521" s="9"/>
    </row>
    <row r="522" spans="4:5" ht="15.75" customHeight="1" x14ac:dyDescent="0.25">
      <c r="D522" s="4"/>
      <c r="E522" s="9"/>
    </row>
    <row r="523" spans="4:5" ht="15.75" customHeight="1" x14ac:dyDescent="0.25">
      <c r="D523" s="4"/>
      <c r="E523" s="9"/>
    </row>
    <row r="524" spans="4:5" ht="15.75" customHeight="1" x14ac:dyDescent="0.25">
      <c r="D524" s="4"/>
      <c r="E524" s="9"/>
    </row>
    <row r="525" spans="4:5" ht="15.75" customHeight="1" x14ac:dyDescent="0.25">
      <c r="D525" s="4"/>
      <c r="E525" s="9"/>
    </row>
    <row r="526" spans="4:5" ht="15.75" customHeight="1" x14ac:dyDescent="0.25">
      <c r="D526" s="4"/>
      <c r="E526" s="9"/>
    </row>
    <row r="527" spans="4:5" ht="15.75" customHeight="1" x14ac:dyDescent="0.25">
      <c r="D527" s="4"/>
      <c r="E527" s="9"/>
    </row>
    <row r="528" spans="4:5" ht="15.75" customHeight="1" x14ac:dyDescent="0.25">
      <c r="D528" s="4"/>
      <c r="E528" s="9"/>
    </row>
    <row r="529" spans="4:5" ht="15.75" customHeight="1" x14ac:dyDescent="0.25">
      <c r="D529" s="4"/>
      <c r="E529" s="9"/>
    </row>
    <row r="530" spans="4:5" ht="15.75" customHeight="1" x14ac:dyDescent="0.25">
      <c r="D530" s="4"/>
      <c r="E530" s="9"/>
    </row>
    <row r="531" spans="4:5" ht="15.75" customHeight="1" x14ac:dyDescent="0.25">
      <c r="D531" s="4"/>
      <c r="E531" s="9"/>
    </row>
    <row r="532" spans="4:5" ht="15.75" customHeight="1" x14ac:dyDescent="0.25">
      <c r="D532" s="4"/>
      <c r="E532" s="9"/>
    </row>
    <row r="533" spans="4:5" ht="15.75" customHeight="1" x14ac:dyDescent="0.25">
      <c r="D533" s="4"/>
      <c r="E533" s="9"/>
    </row>
    <row r="534" spans="4:5" ht="15.75" customHeight="1" x14ac:dyDescent="0.25">
      <c r="D534" s="4"/>
      <c r="E534" s="9"/>
    </row>
    <row r="535" spans="4:5" ht="15.75" customHeight="1" x14ac:dyDescent="0.25">
      <c r="D535" s="4"/>
      <c r="E535" s="9"/>
    </row>
    <row r="536" spans="4:5" ht="15.75" customHeight="1" x14ac:dyDescent="0.25">
      <c r="D536" s="4"/>
      <c r="E536" s="9"/>
    </row>
    <row r="537" spans="4:5" ht="15.75" customHeight="1" x14ac:dyDescent="0.25">
      <c r="D537" s="4"/>
      <c r="E537" s="9"/>
    </row>
    <row r="538" spans="4:5" ht="15.75" customHeight="1" x14ac:dyDescent="0.25">
      <c r="D538" s="4"/>
      <c r="E538" s="9"/>
    </row>
    <row r="539" spans="4:5" ht="15.75" customHeight="1" x14ac:dyDescent="0.25">
      <c r="D539" s="4"/>
      <c r="E539" s="9"/>
    </row>
    <row r="540" spans="4:5" ht="15.75" customHeight="1" x14ac:dyDescent="0.25">
      <c r="D540" s="4"/>
      <c r="E540" s="9"/>
    </row>
    <row r="541" spans="4:5" ht="15.75" customHeight="1" x14ac:dyDescent="0.25">
      <c r="D541" s="4"/>
      <c r="E541" s="9"/>
    </row>
    <row r="542" spans="4:5" ht="15.75" customHeight="1" x14ac:dyDescent="0.25">
      <c r="D542" s="4"/>
      <c r="E542" s="9"/>
    </row>
    <row r="543" spans="4:5" ht="15.75" customHeight="1" x14ac:dyDescent="0.25">
      <c r="D543" s="4"/>
      <c r="E543" s="9"/>
    </row>
    <row r="544" spans="4:5" ht="15.75" customHeight="1" x14ac:dyDescent="0.25">
      <c r="D544" s="4"/>
      <c r="E544" s="9"/>
    </row>
    <row r="545" spans="4:5" ht="15.75" customHeight="1" x14ac:dyDescent="0.25">
      <c r="D545" s="4"/>
      <c r="E545" s="9"/>
    </row>
    <row r="546" spans="4:5" ht="15.75" customHeight="1" x14ac:dyDescent="0.25">
      <c r="D546" s="4"/>
      <c r="E546" s="9"/>
    </row>
    <row r="547" spans="4:5" ht="15.75" customHeight="1" x14ac:dyDescent="0.25">
      <c r="D547" s="4"/>
      <c r="E547" s="9"/>
    </row>
    <row r="548" spans="4:5" ht="15.75" customHeight="1" x14ac:dyDescent="0.25">
      <c r="D548" s="4"/>
      <c r="E548" s="9"/>
    </row>
    <row r="549" spans="4:5" ht="15.75" customHeight="1" x14ac:dyDescent="0.25">
      <c r="D549" s="4"/>
      <c r="E549" s="9"/>
    </row>
    <row r="550" spans="4:5" ht="15.75" customHeight="1" x14ac:dyDescent="0.25">
      <c r="D550" s="4"/>
      <c r="E550" s="9"/>
    </row>
    <row r="551" spans="4:5" ht="15.75" customHeight="1" x14ac:dyDescent="0.25">
      <c r="D551" s="4"/>
      <c r="E551" s="9"/>
    </row>
    <row r="552" spans="4:5" ht="15.75" customHeight="1" x14ac:dyDescent="0.25">
      <c r="D552" s="4"/>
      <c r="E552" s="9"/>
    </row>
    <row r="553" spans="4:5" ht="15.75" customHeight="1" x14ac:dyDescent="0.25">
      <c r="D553" s="4"/>
      <c r="E553" s="9"/>
    </row>
    <row r="554" spans="4:5" ht="15.75" customHeight="1" x14ac:dyDescent="0.25">
      <c r="D554" s="4"/>
      <c r="E554" s="9"/>
    </row>
    <row r="555" spans="4:5" ht="15.75" customHeight="1" x14ac:dyDescent="0.25">
      <c r="D555" s="4"/>
      <c r="E555" s="9"/>
    </row>
    <row r="556" spans="4:5" ht="15.75" customHeight="1" x14ac:dyDescent="0.25">
      <c r="D556" s="4"/>
      <c r="E556" s="9"/>
    </row>
    <row r="557" spans="4:5" ht="15.75" customHeight="1" x14ac:dyDescent="0.25">
      <c r="D557" s="4"/>
      <c r="E557" s="9"/>
    </row>
    <row r="558" spans="4:5" ht="15.75" customHeight="1" x14ac:dyDescent="0.25">
      <c r="D558" s="4"/>
      <c r="E558" s="9"/>
    </row>
    <row r="559" spans="4:5" ht="15.75" customHeight="1" x14ac:dyDescent="0.25">
      <c r="D559" s="4"/>
      <c r="E559" s="9"/>
    </row>
    <row r="560" spans="4:5" ht="15.75" customHeight="1" x14ac:dyDescent="0.25">
      <c r="D560" s="4"/>
      <c r="E560" s="9"/>
    </row>
    <row r="561" spans="4:5" ht="15.75" customHeight="1" x14ac:dyDescent="0.25">
      <c r="D561" s="4"/>
      <c r="E561" s="9"/>
    </row>
    <row r="562" spans="4:5" ht="15.75" customHeight="1" x14ac:dyDescent="0.25">
      <c r="D562" s="4"/>
      <c r="E562" s="9"/>
    </row>
    <row r="563" spans="4:5" ht="15.75" customHeight="1" x14ac:dyDescent="0.25">
      <c r="D563" s="4"/>
      <c r="E563" s="9"/>
    </row>
    <row r="564" spans="4:5" ht="15.75" customHeight="1" x14ac:dyDescent="0.25">
      <c r="D564" s="4"/>
      <c r="E564" s="9"/>
    </row>
    <row r="565" spans="4:5" ht="15.75" customHeight="1" x14ac:dyDescent="0.25">
      <c r="D565" s="4"/>
      <c r="E565" s="9"/>
    </row>
    <row r="566" spans="4:5" ht="15.75" customHeight="1" x14ac:dyDescent="0.25">
      <c r="D566" s="4"/>
      <c r="E566" s="9"/>
    </row>
    <row r="567" spans="4:5" ht="15.75" customHeight="1" x14ac:dyDescent="0.25">
      <c r="D567" s="4"/>
      <c r="E567" s="9"/>
    </row>
    <row r="568" spans="4:5" ht="15.75" customHeight="1" x14ac:dyDescent="0.25">
      <c r="D568" s="4"/>
      <c r="E568" s="9"/>
    </row>
    <row r="569" spans="4:5" ht="15.75" customHeight="1" x14ac:dyDescent="0.25">
      <c r="D569" s="4"/>
      <c r="E569" s="9"/>
    </row>
    <row r="570" spans="4:5" ht="15.75" customHeight="1" x14ac:dyDescent="0.25">
      <c r="D570" s="4"/>
      <c r="E570" s="9"/>
    </row>
    <row r="571" spans="4:5" ht="15.75" customHeight="1" x14ac:dyDescent="0.25">
      <c r="D571" s="4"/>
      <c r="E571" s="9"/>
    </row>
    <row r="572" spans="4:5" ht="15.75" customHeight="1" x14ac:dyDescent="0.25">
      <c r="D572" s="4"/>
      <c r="E572" s="9"/>
    </row>
    <row r="573" spans="4:5" ht="15.75" customHeight="1" x14ac:dyDescent="0.25">
      <c r="D573" s="4"/>
      <c r="E573" s="9"/>
    </row>
    <row r="574" spans="4:5" ht="15.75" customHeight="1" x14ac:dyDescent="0.25">
      <c r="D574" s="4"/>
      <c r="E574" s="9"/>
    </row>
    <row r="575" spans="4:5" ht="15.75" customHeight="1" x14ac:dyDescent="0.25">
      <c r="D575" s="4"/>
      <c r="E575" s="9"/>
    </row>
    <row r="576" spans="4:5" ht="15.75" customHeight="1" x14ac:dyDescent="0.25">
      <c r="D576" s="4"/>
      <c r="E576" s="9"/>
    </row>
    <row r="577" spans="4:5" ht="15.75" customHeight="1" x14ac:dyDescent="0.25">
      <c r="D577" s="4"/>
      <c r="E577" s="9"/>
    </row>
    <row r="578" spans="4:5" ht="15.75" customHeight="1" x14ac:dyDescent="0.25">
      <c r="D578" s="4"/>
      <c r="E578" s="9"/>
    </row>
    <row r="579" spans="4:5" ht="15.75" customHeight="1" x14ac:dyDescent="0.25">
      <c r="D579" s="4"/>
      <c r="E579" s="9"/>
    </row>
    <row r="580" spans="4:5" ht="15.75" customHeight="1" x14ac:dyDescent="0.25">
      <c r="D580" s="4"/>
      <c r="E580" s="9"/>
    </row>
    <row r="581" spans="4:5" ht="15.75" customHeight="1" x14ac:dyDescent="0.25">
      <c r="D581" s="4"/>
      <c r="E581" s="9"/>
    </row>
    <row r="582" spans="4:5" ht="15.75" customHeight="1" x14ac:dyDescent="0.25">
      <c r="D582" s="4"/>
      <c r="E582" s="9"/>
    </row>
    <row r="583" spans="4:5" ht="15.75" customHeight="1" x14ac:dyDescent="0.25">
      <c r="D583" s="4"/>
      <c r="E583" s="9"/>
    </row>
    <row r="584" spans="4:5" ht="15.75" customHeight="1" x14ac:dyDescent="0.25">
      <c r="D584" s="4"/>
      <c r="E584" s="9"/>
    </row>
    <row r="585" spans="4:5" ht="15.75" customHeight="1" x14ac:dyDescent="0.25">
      <c r="D585" s="4"/>
      <c r="E585" s="9"/>
    </row>
    <row r="586" spans="4:5" ht="15.75" customHeight="1" x14ac:dyDescent="0.25">
      <c r="D586" s="4"/>
      <c r="E586" s="9"/>
    </row>
    <row r="587" spans="4:5" ht="15.75" customHeight="1" x14ac:dyDescent="0.25">
      <c r="D587" s="4"/>
      <c r="E587" s="9"/>
    </row>
    <row r="588" spans="4:5" ht="15.75" customHeight="1" x14ac:dyDescent="0.25">
      <c r="D588" s="4"/>
      <c r="E588" s="9"/>
    </row>
    <row r="589" spans="4:5" ht="15.75" customHeight="1" x14ac:dyDescent="0.25">
      <c r="D589" s="4"/>
      <c r="E589" s="9"/>
    </row>
    <row r="590" spans="4:5" ht="15.75" customHeight="1" x14ac:dyDescent="0.25">
      <c r="D590" s="4"/>
      <c r="E590" s="9"/>
    </row>
    <row r="591" spans="4:5" ht="15.75" customHeight="1" x14ac:dyDescent="0.25">
      <c r="D591" s="4"/>
      <c r="E591" s="9"/>
    </row>
    <row r="592" spans="4:5" ht="15.75" customHeight="1" x14ac:dyDescent="0.25">
      <c r="D592" s="4"/>
      <c r="E592" s="9"/>
    </row>
    <row r="593" spans="4:5" ht="15.75" customHeight="1" x14ac:dyDescent="0.25">
      <c r="D593" s="4"/>
      <c r="E593" s="9"/>
    </row>
    <row r="594" spans="4:5" ht="15.75" customHeight="1" x14ac:dyDescent="0.25">
      <c r="D594" s="4"/>
      <c r="E594" s="9"/>
    </row>
    <row r="595" spans="4:5" ht="15.75" customHeight="1" x14ac:dyDescent="0.25">
      <c r="D595" s="4"/>
      <c r="E595" s="9"/>
    </row>
    <row r="596" spans="4:5" ht="15.75" customHeight="1" x14ac:dyDescent="0.25">
      <c r="D596" s="4"/>
      <c r="E596" s="9"/>
    </row>
    <row r="597" spans="4:5" ht="15.75" customHeight="1" x14ac:dyDescent="0.25">
      <c r="D597" s="4"/>
      <c r="E597" s="9"/>
    </row>
    <row r="598" spans="4:5" ht="15.75" customHeight="1" x14ac:dyDescent="0.25">
      <c r="D598" s="4"/>
      <c r="E598" s="9"/>
    </row>
    <row r="599" spans="4:5" ht="15.75" customHeight="1" x14ac:dyDescent="0.25">
      <c r="D599" s="4"/>
      <c r="E599" s="9"/>
    </row>
    <row r="600" spans="4:5" ht="15.75" customHeight="1" x14ac:dyDescent="0.25">
      <c r="D600" s="4"/>
      <c r="E600" s="9"/>
    </row>
    <row r="601" spans="4:5" ht="15.75" customHeight="1" x14ac:dyDescent="0.25">
      <c r="D601" s="4"/>
      <c r="E601" s="9"/>
    </row>
    <row r="602" spans="4:5" ht="15.75" customHeight="1" x14ac:dyDescent="0.25">
      <c r="D602" s="4"/>
      <c r="E602" s="9"/>
    </row>
    <row r="603" spans="4:5" ht="15.75" customHeight="1" x14ac:dyDescent="0.25">
      <c r="D603" s="4"/>
      <c r="E603" s="9"/>
    </row>
    <row r="604" spans="4:5" ht="15.75" customHeight="1" x14ac:dyDescent="0.25">
      <c r="D604" s="4"/>
      <c r="E604" s="9"/>
    </row>
    <row r="605" spans="4:5" ht="15.75" customHeight="1" x14ac:dyDescent="0.25">
      <c r="D605" s="4"/>
      <c r="E605" s="9"/>
    </row>
    <row r="606" spans="4:5" ht="15.75" customHeight="1" x14ac:dyDescent="0.25">
      <c r="D606" s="4"/>
      <c r="E606" s="9"/>
    </row>
    <row r="607" spans="4:5" ht="15.75" customHeight="1" x14ac:dyDescent="0.25">
      <c r="D607" s="4"/>
      <c r="E607" s="9"/>
    </row>
    <row r="608" spans="4:5" ht="15.75" customHeight="1" x14ac:dyDescent="0.25">
      <c r="D608" s="4"/>
      <c r="E608" s="9"/>
    </row>
    <row r="609" spans="4:5" ht="15.75" customHeight="1" x14ac:dyDescent="0.25">
      <c r="D609" s="4"/>
      <c r="E609" s="9"/>
    </row>
    <row r="610" spans="4:5" ht="15.75" customHeight="1" x14ac:dyDescent="0.25">
      <c r="D610" s="4"/>
      <c r="E610" s="9"/>
    </row>
    <row r="611" spans="4:5" ht="15.75" customHeight="1" x14ac:dyDescent="0.25">
      <c r="D611" s="4"/>
      <c r="E611" s="9"/>
    </row>
    <row r="612" spans="4:5" ht="15.75" customHeight="1" x14ac:dyDescent="0.25">
      <c r="D612" s="4"/>
      <c r="E612" s="9"/>
    </row>
    <row r="613" spans="4:5" ht="15.75" customHeight="1" x14ac:dyDescent="0.25">
      <c r="D613" s="4"/>
      <c r="E613" s="9"/>
    </row>
    <row r="614" spans="4:5" ht="15.75" customHeight="1" x14ac:dyDescent="0.25">
      <c r="D614" s="4"/>
      <c r="E614" s="9"/>
    </row>
    <row r="615" spans="4:5" ht="15.75" customHeight="1" x14ac:dyDescent="0.25">
      <c r="D615" s="4"/>
      <c r="E615" s="9"/>
    </row>
    <row r="616" spans="4:5" ht="15.75" customHeight="1" x14ac:dyDescent="0.25">
      <c r="D616" s="4"/>
      <c r="E616" s="9"/>
    </row>
    <row r="617" spans="4:5" ht="15.75" customHeight="1" x14ac:dyDescent="0.25">
      <c r="D617" s="4"/>
      <c r="E617" s="9"/>
    </row>
    <row r="618" spans="4:5" ht="15.75" customHeight="1" x14ac:dyDescent="0.25">
      <c r="D618" s="4"/>
      <c r="E618" s="9"/>
    </row>
    <row r="619" spans="4:5" ht="15.75" customHeight="1" x14ac:dyDescent="0.25">
      <c r="D619" s="4"/>
      <c r="E619" s="9"/>
    </row>
    <row r="620" spans="4:5" ht="15.75" customHeight="1" x14ac:dyDescent="0.25">
      <c r="D620" s="4"/>
      <c r="E620" s="9"/>
    </row>
    <row r="621" spans="4:5" ht="15.75" customHeight="1" x14ac:dyDescent="0.25">
      <c r="D621" s="4"/>
      <c r="E621" s="9"/>
    </row>
    <row r="622" spans="4:5" ht="15.75" customHeight="1" x14ac:dyDescent="0.25">
      <c r="D622" s="4"/>
      <c r="E622" s="9"/>
    </row>
    <row r="623" spans="4:5" ht="15.75" customHeight="1" x14ac:dyDescent="0.25">
      <c r="D623" s="4"/>
      <c r="E623" s="9"/>
    </row>
    <row r="624" spans="4:5" ht="15.75" customHeight="1" x14ac:dyDescent="0.25">
      <c r="D624" s="4"/>
      <c r="E624" s="9"/>
    </row>
    <row r="625" spans="4:5" ht="15.75" customHeight="1" x14ac:dyDescent="0.25">
      <c r="D625" s="4"/>
      <c r="E625" s="9"/>
    </row>
    <row r="626" spans="4:5" ht="15.75" customHeight="1" x14ac:dyDescent="0.25">
      <c r="D626" s="4"/>
      <c r="E626" s="9"/>
    </row>
    <row r="627" spans="4:5" ht="15.75" customHeight="1" x14ac:dyDescent="0.25">
      <c r="D627" s="4"/>
      <c r="E627" s="9"/>
    </row>
    <row r="628" spans="4:5" ht="15.75" customHeight="1" x14ac:dyDescent="0.25">
      <c r="D628" s="4"/>
      <c r="E628" s="9"/>
    </row>
    <row r="629" spans="4:5" ht="15.75" customHeight="1" x14ac:dyDescent="0.25">
      <c r="D629" s="4"/>
      <c r="E629" s="9"/>
    </row>
    <row r="630" spans="4:5" ht="15.75" customHeight="1" x14ac:dyDescent="0.25">
      <c r="D630" s="4"/>
      <c r="E630" s="9"/>
    </row>
    <row r="631" spans="4:5" ht="15.75" customHeight="1" x14ac:dyDescent="0.25">
      <c r="D631" s="4"/>
      <c r="E631" s="9"/>
    </row>
    <row r="632" spans="4:5" ht="15.75" customHeight="1" x14ac:dyDescent="0.25">
      <c r="D632" s="4"/>
      <c r="E632" s="9"/>
    </row>
    <row r="633" spans="4:5" ht="15.75" customHeight="1" x14ac:dyDescent="0.25">
      <c r="D633" s="4"/>
      <c r="E633" s="9"/>
    </row>
    <row r="634" spans="4:5" ht="15.75" customHeight="1" x14ac:dyDescent="0.25">
      <c r="D634" s="4"/>
      <c r="E634" s="9"/>
    </row>
    <row r="635" spans="4:5" ht="15.75" customHeight="1" x14ac:dyDescent="0.25">
      <c r="D635" s="4"/>
      <c r="E635" s="9"/>
    </row>
    <row r="636" spans="4:5" ht="15.75" customHeight="1" x14ac:dyDescent="0.25">
      <c r="D636" s="4"/>
      <c r="E636" s="9"/>
    </row>
    <row r="637" spans="4:5" ht="15.75" customHeight="1" x14ac:dyDescent="0.25">
      <c r="D637" s="4"/>
      <c r="E637" s="9"/>
    </row>
    <row r="638" spans="4:5" ht="15.75" customHeight="1" x14ac:dyDescent="0.25">
      <c r="D638" s="4"/>
      <c r="E638" s="9"/>
    </row>
    <row r="639" spans="4:5" ht="15.75" customHeight="1" x14ac:dyDescent="0.25">
      <c r="D639" s="4"/>
      <c r="E639" s="9"/>
    </row>
    <row r="640" spans="4:5" ht="15.75" customHeight="1" x14ac:dyDescent="0.25">
      <c r="D640" s="4"/>
      <c r="E640" s="9"/>
    </row>
    <row r="641" spans="4:5" ht="15.75" customHeight="1" x14ac:dyDescent="0.25">
      <c r="D641" s="4"/>
      <c r="E641" s="9"/>
    </row>
    <row r="642" spans="4:5" ht="15.75" customHeight="1" x14ac:dyDescent="0.25">
      <c r="D642" s="4"/>
      <c r="E642" s="9"/>
    </row>
    <row r="643" spans="4:5" ht="15.75" customHeight="1" x14ac:dyDescent="0.25">
      <c r="D643" s="4"/>
      <c r="E643" s="9"/>
    </row>
    <row r="644" spans="4:5" ht="15.75" customHeight="1" x14ac:dyDescent="0.25">
      <c r="D644" s="4"/>
      <c r="E644" s="9"/>
    </row>
    <row r="645" spans="4:5" ht="15.75" customHeight="1" x14ac:dyDescent="0.25">
      <c r="D645" s="4"/>
      <c r="E645" s="9"/>
    </row>
    <row r="646" spans="4:5" ht="15.75" customHeight="1" x14ac:dyDescent="0.25">
      <c r="D646" s="4"/>
      <c r="E646" s="9"/>
    </row>
    <row r="647" spans="4:5" ht="15.75" customHeight="1" x14ac:dyDescent="0.25">
      <c r="D647" s="4"/>
      <c r="E647" s="9"/>
    </row>
    <row r="648" spans="4:5" ht="15.75" customHeight="1" x14ac:dyDescent="0.25">
      <c r="D648" s="4"/>
      <c r="E648" s="9"/>
    </row>
    <row r="649" spans="4:5" ht="15.75" customHeight="1" x14ac:dyDescent="0.25">
      <c r="D649" s="4"/>
      <c r="E649" s="9"/>
    </row>
    <row r="650" spans="4:5" ht="15.75" customHeight="1" x14ac:dyDescent="0.25">
      <c r="D650" s="4"/>
      <c r="E650" s="9"/>
    </row>
    <row r="651" spans="4:5" ht="15.75" customHeight="1" x14ac:dyDescent="0.25">
      <c r="D651" s="4"/>
      <c r="E651" s="9"/>
    </row>
    <row r="652" spans="4:5" ht="15.75" customHeight="1" x14ac:dyDescent="0.25">
      <c r="D652" s="4"/>
      <c r="E652" s="9"/>
    </row>
    <row r="653" spans="4:5" ht="15.75" customHeight="1" x14ac:dyDescent="0.25">
      <c r="D653" s="4"/>
      <c r="E653" s="9"/>
    </row>
    <row r="654" spans="4:5" ht="15.75" customHeight="1" x14ac:dyDescent="0.25">
      <c r="D654" s="4"/>
      <c r="E654" s="9"/>
    </row>
    <row r="655" spans="4:5" ht="15.75" customHeight="1" x14ac:dyDescent="0.25">
      <c r="D655" s="4"/>
      <c r="E655" s="9"/>
    </row>
    <row r="656" spans="4:5" ht="15.75" customHeight="1" x14ac:dyDescent="0.25">
      <c r="D656" s="4"/>
      <c r="E656" s="9"/>
    </row>
    <row r="657" spans="4:5" ht="15.75" customHeight="1" x14ac:dyDescent="0.25">
      <c r="D657" s="4"/>
      <c r="E657" s="9"/>
    </row>
    <row r="658" spans="4:5" ht="15.75" customHeight="1" x14ac:dyDescent="0.25">
      <c r="D658" s="4"/>
      <c r="E658" s="9"/>
    </row>
    <row r="659" spans="4:5" ht="15.75" customHeight="1" x14ac:dyDescent="0.25">
      <c r="D659" s="4"/>
      <c r="E659" s="9"/>
    </row>
    <row r="660" spans="4:5" ht="15.75" customHeight="1" x14ac:dyDescent="0.25">
      <c r="D660" s="4"/>
      <c r="E660" s="9"/>
    </row>
    <row r="661" spans="4:5" ht="15.75" customHeight="1" x14ac:dyDescent="0.25">
      <c r="D661" s="4"/>
      <c r="E661" s="9"/>
    </row>
    <row r="662" spans="4:5" ht="15.75" customHeight="1" x14ac:dyDescent="0.25">
      <c r="D662" s="4"/>
      <c r="E662" s="9"/>
    </row>
    <row r="663" spans="4:5" ht="15.75" customHeight="1" x14ac:dyDescent="0.25">
      <c r="D663" s="4"/>
      <c r="E663" s="9"/>
    </row>
    <row r="664" spans="4:5" ht="15.75" customHeight="1" x14ac:dyDescent="0.25">
      <c r="D664" s="4"/>
      <c r="E664" s="9"/>
    </row>
    <row r="665" spans="4:5" ht="15.75" customHeight="1" x14ac:dyDescent="0.25">
      <c r="D665" s="4"/>
      <c r="E665" s="9"/>
    </row>
    <row r="666" spans="4:5" ht="15.75" customHeight="1" x14ac:dyDescent="0.25">
      <c r="D666" s="4"/>
      <c r="E666" s="9"/>
    </row>
    <row r="667" spans="4:5" ht="15.75" customHeight="1" x14ac:dyDescent="0.25">
      <c r="D667" s="4"/>
      <c r="E667" s="9"/>
    </row>
    <row r="668" spans="4:5" ht="15.75" customHeight="1" x14ac:dyDescent="0.25">
      <c r="D668" s="4"/>
      <c r="E668" s="9"/>
    </row>
    <row r="669" spans="4:5" ht="15.75" customHeight="1" x14ac:dyDescent="0.25">
      <c r="D669" s="4"/>
      <c r="E669" s="9"/>
    </row>
    <row r="670" spans="4:5" ht="15.75" customHeight="1" x14ac:dyDescent="0.25">
      <c r="D670" s="4"/>
      <c r="E670" s="9"/>
    </row>
    <row r="671" spans="4:5" ht="15.75" customHeight="1" x14ac:dyDescent="0.25">
      <c r="D671" s="4"/>
      <c r="E671" s="9"/>
    </row>
    <row r="672" spans="4:5" ht="15.75" customHeight="1" x14ac:dyDescent="0.25">
      <c r="D672" s="4"/>
      <c r="E672" s="9"/>
    </row>
    <row r="673" spans="4:5" ht="15.75" customHeight="1" x14ac:dyDescent="0.25">
      <c r="D673" s="4"/>
      <c r="E673" s="9"/>
    </row>
    <row r="674" spans="4:5" ht="15.75" customHeight="1" x14ac:dyDescent="0.25">
      <c r="D674" s="4"/>
      <c r="E674" s="9"/>
    </row>
    <row r="675" spans="4:5" ht="15.75" customHeight="1" x14ac:dyDescent="0.25">
      <c r="D675" s="4"/>
      <c r="E675" s="9"/>
    </row>
    <row r="676" spans="4:5" ht="15.75" customHeight="1" x14ac:dyDescent="0.25">
      <c r="D676" s="4"/>
      <c r="E676" s="9"/>
    </row>
    <row r="677" spans="4:5" ht="15.75" customHeight="1" x14ac:dyDescent="0.25">
      <c r="D677" s="4"/>
      <c r="E677" s="9"/>
    </row>
    <row r="678" spans="4:5" ht="15.75" customHeight="1" x14ac:dyDescent="0.25">
      <c r="D678" s="4"/>
      <c r="E678" s="9"/>
    </row>
    <row r="679" spans="4:5" ht="15.75" customHeight="1" x14ac:dyDescent="0.25">
      <c r="D679" s="4"/>
      <c r="E679" s="9"/>
    </row>
    <row r="680" spans="4:5" ht="15.75" customHeight="1" x14ac:dyDescent="0.25">
      <c r="D680" s="4"/>
      <c r="E680" s="9"/>
    </row>
    <row r="681" spans="4:5" ht="15.75" customHeight="1" x14ac:dyDescent="0.25">
      <c r="D681" s="4"/>
      <c r="E681" s="9"/>
    </row>
    <row r="682" spans="4:5" ht="15.75" customHeight="1" x14ac:dyDescent="0.25">
      <c r="D682" s="4"/>
      <c r="E682" s="9"/>
    </row>
    <row r="683" spans="4:5" ht="15.75" customHeight="1" x14ac:dyDescent="0.25">
      <c r="D683" s="4"/>
      <c r="E683" s="9"/>
    </row>
    <row r="684" spans="4:5" ht="15.75" customHeight="1" x14ac:dyDescent="0.25">
      <c r="D684" s="4"/>
      <c r="E684" s="9"/>
    </row>
    <row r="685" spans="4:5" ht="15.75" customHeight="1" x14ac:dyDescent="0.25">
      <c r="D685" s="4"/>
      <c r="E685" s="9"/>
    </row>
    <row r="686" spans="4:5" ht="15.75" customHeight="1" x14ac:dyDescent="0.25">
      <c r="D686" s="4"/>
      <c r="E686" s="9"/>
    </row>
    <row r="687" spans="4:5" ht="15.75" customHeight="1" x14ac:dyDescent="0.25">
      <c r="D687" s="4"/>
      <c r="E687" s="9"/>
    </row>
    <row r="688" spans="4:5" ht="15.75" customHeight="1" x14ac:dyDescent="0.25">
      <c r="D688" s="4"/>
      <c r="E688" s="9"/>
    </row>
    <row r="689" spans="4:5" ht="15.75" customHeight="1" x14ac:dyDescent="0.25">
      <c r="D689" s="4"/>
      <c r="E689" s="9"/>
    </row>
    <row r="690" spans="4:5" ht="15.75" customHeight="1" x14ac:dyDescent="0.25">
      <c r="D690" s="4"/>
      <c r="E690" s="9"/>
    </row>
    <row r="691" spans="4:5" ht="15.75" customHeight="1" x14ac:dyDescent="0.25">
      <c r="D691" s="4"/>
      <c r="E691" s="9"/>
    </row>
    <row r="692" spans="4:5" ht="15.75" customHeight="1" x14ac:dyDescent="0.25">
      <c r="D692" s="4"/>
      <c r="E692" s="9"/>
    </row>
    <row r="693" spans="4:5" ht="15.75" customHeight="1" x14ac:dyDescent="0.25">
      <c r="D693" s="4"/>
      <c r="E693" s="9"/>
    </row>
    <row r="694" spans="4:5" ht="15.75" customHeight="1" x14ac:dyDescent="0.25">
      <c r="D694" s="4"/>
      <c r="E694" s="9"/>
    </row>
    <row r="695" spans="4:5" ht="15.75" customHeight="1" x14ac:dyDescent="0.25">
      <c r="D695" s="4"/>
      <c r="E695" s="9"/>
    </row>
    <row r="696" spans="4:5" ht="15.75" customHeight="1" x14ac:dyDescent="0.25">
      <c r="D696" s="4"/>
      <c r="E696" s="9"/>
    </row>
    <row r="697" spans="4:5" ht="15.75" customHeight="1" x14ac:dyDescent="0.25">
      <c r="D697" s="4"/>
      <c r="E697" s="9"/>
    </row>
    <row r="698" spans="4:5" ht="15.75" customHeight="1" x14ac:dyDescent="0.25">
      <c r="D698" s="4"/>
      <c r="E698" s="9"/>
    </row>
    <row r="699" spans="4:5" ht="15.75" customHeight="1" x14ac:dyDescent="0.25">
      <c r="D699" s="4"/>
      <c r="E699" s="9"/>
    </row>
    <row r="700" spans="4:5" ht="15.75" customHeight="1" x14ac:dyDescent="0.25">
      <c r="D700" s="4"/>
      <c r="E700" s="9"/>
    </row>
    <row r="701" spans="4:5" ht="15.75" customHeight="1" x14ac:dyDescent="0.25">
      <c r="D701" s="4"/>
      <c r="E701" s="9"/>
    </row>
    <row r="702" spans="4:5" ht="15.75" customHeight="1" x14ac:dyDescent="0.25">
      <c r="D702" s="4"/>
      <c r="E702" s="9"/>
    </row>
    <row r="703" spans="4:5" ht="15.75" customHeight="1" x14ac:dyDescent="0.25">
      <c r="D703" s="4"/>
      <c r="E703" s="9"/>
    </row>
    <row r="704" spans="4:5" ht="15.75" customHeight="1" x14ac:dyDescent="0.25">
      <c r="D704" s="4"/>
      <c r="E704" s="9"/>
    </row>
    <row r="705" spans="4:5" ht="15.75" customHeight="1" x14ac:dyDescent="0.25">
      <c r="D705" s="4"/>
      <c r="E705" s="9"/>
    </row>
    <row r="706" spans="4:5" ht="15.75" customHeight="1" x14ac:dyDescent="0.25">
      <c r="D706" s="4"/>
      <c r="E706" s="9"/>
    </row>
    <row r="707" spans="4:5" ht="15.75" customHeight="1" x14ac:dyDescent="0.25">
      <c r="D707" s="4"/>
      <c r="E707" s="9"/>
    </row>
    <row r="708" spans="4:5" ht="15.75" customHeight="1" x14ac:dyDescent="0.25">
      <c r="D708" s="4"/>
      <c r="E708" s="9"/>
    </row>
    <row r="709" spans="4:5" ht="15.75" customHeight="1" x14ac:dyDescent="0.25">
      <c r="D709" s="4"/>
      <c r="E709" s="9"/>
    </row>
    <row r="710" spans="4:5" ht="15.75" customHeight="1" x14ac:dyDescent="0.25">
      <c r="D710" s="4"/>
      <c r="E710" s="9"/>
    </row>
    <row r="711" spans="4:5" ht="15.75" customHeight="1" x14ac:dyDescent="0.25">
      <c r="D711" s="4"/>
      <c r="E711" s="9"/>
    </row>
    <row r="712" spans="4:5" ht="15.75" customHeight="1" x14ac:dyDescent="0.25">
      <c r="D712" s="4"/>
      <c r="E712" s="9"/>
    </row>
    <row r="713" spans="4:5" ht="15.75" customHeight="1" x14ac:dyDescent="0.25">
      <c r="D713" s="4"/>
      <c r="E713" s="9"/>
    </row>
    <row r="714" spans="4:5" ht="15.75" customHeight="1" x14ac:dyDescent="0.25">
      <c r="D714" s="4"/>
      <c r="E714" s="9"/>
    </row>
    <row r="715" spans="4:5" ht="15.75" customHeight="1" x14ac:dyDescent="0.25">
      <c r="D715" s="4"/>
      <c r="E715" s="9"/>
    </row>
    <row r="716" spans="4:5" ht="15.75" customHeight="1" x14ac:dyDescent="0.25">
      <c r="D716" s="4"/>
      <c r="E716" s="9"/>
    </row>
    <row r="717" spans="4:5" ht="15.75" customHeight="1" x14ac:dyDescent="0.25">
      <c r="D717" s="4"/>
      <c r="E717" s="9"/>
    </row>
    <row r="718" spans="4:5" ht="15.75" customHeight="1" x14ac:dyDescent="0.25">
      <c r="D718" s="4"/>
      <c r="E718" s="9"/>
    </row>
    <row r="719" spans="4:5" ht="15.75" customHeight="1" x14ac:dyDescent="0.25">
      <c r="D719" s="4"/>
      <c r="E719" s="9"/>
    </row>
    <row r="720" spans="4:5" ht="15.75" customHeight="1" x14ac:dyDescent="0.25">
      <c r="D720" s="4"/>
      <c r="E720" s="9"/>
    </row>
    <row r="721" spans="4:5" ht="15.75" customHeight="1" x14ac:dyDescent="0.25">
      <c r="D721" s="4"/>
      <c r="E721" s="9"/>
    </row>
    <row r="722" spans="4:5" ht="15.75" customHeight="1" x14ac:dyDescent="0.25">
      <c r="D722" s="4"/>
      <c r="E722" s="9"/>
    </row>
    <row r="723" spans="4:5" ht="15.75" customHeight="1" x14ac:dyDescent="0.25">
      <c r="D723" s="4"/>
      <c r="E723" s="9"/>
    </row>
    <row r="724" spans="4:5" ht="15.75" customHeight="1" x14ac:dyDescent="0.25">
      <c r="D724" s="4"/>
      <c r="E724" s="9"/>
    </row>
    <row r="725" spans="4:5" ht="15.75" customHeight="1" x14ac:dyDescent="0.25">
      <c r="D725" s="4"/>
      <c r="E725" s="9"/>
    </row>
    <row r="726" spans="4:5" ht="15.75" customHeight="1" x14ac:dyDescent="0.25">
      <c r="D726" s="4"/>
      <c r="E726" s="9"/>
    </row>
    <row r="727" spans="4:5" ht="15.75" customHeight="1" x14ac:dyDescent="0.25">
      <c r="D727" s="4"/>
      <c r="E727" s="9"/>
    </row>
    <row r="728" spans="4:5" ht="15.75" customHeight="1" x14ac:dyDescent="0.25">
      <c r="D728" s="4"/>
      <c r="E728" s="9"/>
    </row>
    <row r="729" spans="4:5" ht="15.75" customHeight="1" x14ac:dyDescent="0.25">
      <c r="D729" s="4"/>
      <c r="E729" s="9"/>
    </row>
    <row r="730" spans="4:5" ht="15.75" customHeight="1" x14ac:dyDescent="0.25">
      <c r="D730" s="4"/>
      <c r="E730" s="9"/>
    </row>
    <row r="731" spans="4:5" ht="15.75" customHeight="1" x14ac:dyDescent="0.25">
      <c r="D731" s="4"/>
      <c r="E731" s="9"/>
    </row>
    <row r="732" spans="4:5" ht="15.75" customHeight="1" x14ac:dyDescent="0.25">
      <c r="D732" s="4"/>
      <c r="E732" s="9"/>
    </row>
    <row r="733" spans="4:5" ht="15.75" customHeight="1" x14ac:dyDescent="0.25">
      <c r="D733" s="4"/>
      <c r="E733" s="9"/>
    </row>
    <row r="734" spans="4:5" ht="15.75" customHeight="1" x14ac:dyDescent="0.25">
      <c r="D734" s="4"/>
      <c r="E734" s="9"/>
    </row>
    <row r="735" spans="4:5" ht="15.75" customHeight="1" x14ac:dyDescent="0.25">
      <c r="D735" s="4"/>
      <c r="E735" s="9"/>
    </row>
    <row r="736" spans="4:5" ht="15.75" customHeight="1" x14ac:dyDescent="0.25">
      <c r="D736" s="4"/>
      <c r="E736" s="9"/>
    </row>
    <row r="737" spans="4:5" ht="15.75" customHeight="1" x14ac:dyDescent="0.25">
      <c r="D737" s="4"/>
      <c r="E737" s="9"/>
    </row>
    <row r="738" spans="4:5" ht="15.75" customHeight="1" x14ac:dyDescent="0.25">
      <c r="D738" s="4"/>
      <c r="E738" s="9"/>
    </row>
    <row r="739" spans="4:5" ht="15.75" customHeight="1" x14ac:dyDescent="0.25">
      <c r="D739" s="4"/>
      <c r="E739" s="9"/>
    </row>
    <row r="740" spans="4:5" ht="15.75" customHeight="1" x14ac:dyDescent="0.25">
      <c r="D740" s="4"/>
      <c r="E740" s="9"/>
    </row>
    <row r="741" spans="4:5" ht="15.75" customHeight="1" x14ac:dyDescent="0.25">
      <c r="D741" s="4"/>
      <c r="E741" s="9"/>
    </row>
    <row r="742" spans="4:5" ht="15.75" customHeight="1" x14ac:dyDescent="0.25">
      <c r="D742" s="4"/>
      <c r="E742" s="9"/>
    </row>
    <row r="743" spans="4:5" ht="15.75" customHeight="1" x14ac:dyDescent="0.25">
      <c r="D743" s="4"/>
      <c r="E743" s="9"/>
    </row>
    <row r="744" spans="4:5" ht="15.75" customHeight="1" x14ac:dyDescent="0.25">
      <c r="D744" s="4"/>
      <c r="E744" s="9"/>
    </row>
    <row r="745" spans="4:5" ht="15.75" customHeight="1" x14ac:dyDescent="0.25">
      <c r="D745" s="4"/>
      <c r="E745" s="9"/>
    </row>
    <row r="746" spans="4:5" ht="15.75" customHeight="1" x14ac:dyDescent="0.25">
      <c r="D746" s="4"/>
      <c r="E746" s="9"/>
    </row>
    <row r="747" spans="4:5" ht="15.75" customHeight="1" x14ac:dyDescent="0.25">
      <c r="D747" s="4"/>
      <c r="E747" s="9"/>
    </row>
    <row r="748" spans="4:5" ht="15.75" customHeight="1" x14ac:dyDescent="0.25">
      <c r="D748" s="4"/>
      <c r="E748" s="9"/>
    </row>
    <row r="749" spans="4:5" ht="15.75" customHeight="1" x14ac:dyDescent="0.25">
      <c r="D749" s="4"/>
      <c r="E749" s="9"/>
    </row>
    <row r="750" spans="4:5" ht="15.75" customHeight="1" x14ac:dyDescent="0.25">
      <c r="D750" s="4"/>
      <c r="E750" s="9"/>
    </row>
    <row r="751" spans="4:5" ht="15.75" customHeight="1" x14ac:dyDescent="0.25">
      <c r="D751" s="4"/>
      <c r="E751" s="9"/>
    </row>
    <row r="752" spans="4:5" ht="15.75" customHeight="1" x14ac:dyDescent="0.25">
      <c r="D752" s="4"/>
      <c r="E752" s="9"/>
    </row>
    <row r="753" spans="4:5" ht="15.75" customHeight="1" x14ac:dyDescent="0.25">
      <c r="D753" s="4"/>
      <c r="E753" s="9"/>
    </row>
    <row r="754" spans="4:5" ht="15.75" customHeight="1" x14ac:dyDescent="0.25">
      <c r="D754" s="4"/>
      <c r="E754" s="9"/>
    </row>
    <row r="755" spans="4:5" ht="15.75" customHeight="1" x14ac:dyDescent="0.25">
      <c r="D755" s="4"/>
      <c r="E755" s="9"/>
    </row>
    <row r="756" spans="4:5" ht="15.75" customHeight="1" x14ac:dyDescent="0.25">
      <c r="D756" s="4"/>
      <c r="E756" s="9"/>
    </row>
    <row r="757" spans="4:5" ht="15.75" customHeight="1" x14ac:dyDescent="0.25">
      <c r="D757" s="4"/>
      <c r="E757" s="9"/>
    </row>
    <row r="758" spans="4:5" ht="15.75" customHeight="1" x14ac:dyDescent="0.25">
      <c r="D758" s="4"/>
      <c r="E758" s="9"/>
    </row>
    <row r="759" spans="4:5" ht="15.75" customHeight="1" x14ac:dyDescent="0.25">
      <c r="D759" s="4"/>
      <c r="E759" s="9"/>
    </row>
    <row r="760" spans="4:5" ht="15.75" customHeight="1" x14ac:dyDescent="0.25">
      <c r="D760" s="4"/>
      <c r="E760" s="9"/>
    </row>
    <row r="761" spans="4:5" ht="15.75" customHeight="1" x14ac:dyDescent="0.25">
      <c r="D761" s="4"/>
      <c r="E761" s="9"/>
    </row>
    <row r="762" spans="4:5" ht="15.75" customHeight="1" x14ac:dyDescent="0.25">
      <c r="D762" s="4"/>
      <c r="E762" s="9"/>
    </row>
    <row r="763" spans="4:5" ht="15.75" customHeight="1" x14ac:dyDescent="0.25">
      <c r="D763" s="4"/>
      <c r="E763" s="9"/>
    </row>
    <row r="764" spans="4:5" ht="15.75" customHeight="1" x14ac:dyDescent="0.25">
      <c r="D764" s="4"/>
      <c r="E764" s="9"/>
    </row>
    <row r="765" spans="4:5" ht="15.75" customHeight="1" x14ac:dyDescent="0.25">
      <c r="D765" s="4"/>
      <c r="E765" s="9"/>
    </row>
    <row r="766" spans="4:5" ht="15.75" customHeight="1" x14ac:dyDescent="0.25">
      <c r="D766" s="4"/>
      <c r="E766" s="9"/>
    </row>
    <row r="767" spans="4:5" ht="15.75" customHeight="1" x14ac:dyDescent="0.25">
      <c r="D767" s="4"/>
      <c r="E767" s="9"/>
    </row>
    <row r="768" spans="4:5" ht="15.75" customHeight="1" x14ac:dyDescent="0.25">
      <c r="D768" s="4"/>
      <c r="E768" s="9"/>
    </row>
    <row r="769" spans="4:5" ht="15.75" customHeight="1" x14ac:dyDescent="0.25">
      <c r="D769" s="4"/>
      <c r="E769" s="9"/>
    </row>
    <row r="770" spans="4:5" ht="15.75" customHeight="1" x14ac:dyDescent="0.25">
      <c r="D770" s="4"/>
      <c r="E770" s="9"/>
    </row>
    <row r="771" spans="4:5" ht="15.75" customHeight="1" x14ac:dyDescent="0.25">
      <c r="D771" s="4"/>
      <c r="E771" s="9"/>
    </row>
    <row r="772" spans="4:5" ht="15.75" customHeight="1" x14ac:dyDescent="0.25">
      <c r="D772" s="4"/>
      <c r="E772" s="9"/>
    </row>
    <row r="773" spans="4:5" ht="15.75" customHeight="1" x14ac:dyDescent="0.25">
      <c r="D773" s="4"/>
      <c r="E773" s="9"/>
    </row>
    <row r="774" spans="4:5" ht="15.75" customHeight="1" x14ac:dyDescent="0.25">
      <c r="D774" s="4"/>
      <c r="E774" s="9"/>
    </row>
    <row r="775" spans="4:5" ht="15.75" customHeight="1" x14ac:dyDescent="0.25">
      <c r="D775" s="4"/>
      <c r="E775" s="9"/>
    </row>
    <row r="776" spans="4:5" ht="15.75" customHeight="1" x14ac:dyDescent="0.25">
      <c r="D776" s="4"/>
      <c r="E776" s="9"/>
    </row>
    <row r="777" spans="4:5" ht="15.75" customHeight="1" x14ac:dyDescent="0.25">
      <c r="D777" s="4"/>
      <c r="E777" s="9"/>
    </row>
    <row r="778" spans="4:5" ht="15.75" customHeight="1" x14ac:dyDescent="0.25">
      <c r="D778" s="4"/>
      <c r="E778" s="9"/>
    </row>
    <row r="779" spans="4:5" ht="15.75" customHeight="1" x14ac:dyDescent="0.25">
      <c r="D779" s="4"/>
      <c r="E779" s="9"/>
    </row>
    <row r="780" spans="4:5" ht="15.75" customHeight="1" x14ac:dyDescent="0.25">
      <c r="D780" s="4"/>
      <c r="E780" s="9"/>
    </row>
    <row r="781" spans="4:5" ht="15.75" customHeight="1" x14ac:dyDescent="0.25">
      <c r="D781" s="4"/>
      <c r="E781" s="9"/>
    </row>
    <row r="782" spans="4:5" ht="15.75" customHeight="1" x14ac:dyDescent="0.25">
      <c r="D782" s="4"/>
      <c r="E782" s="9"/>
    </row>
    <row r="783" spans="4:5" ht="15.75" customHeight="1" x14ac:dyDescent="0.25">
      <c r="D783" s="4"/>
      <c r="E783" s="9"/>
    </row>
    <row r="784" spans="4:5" ht="15.75" customHeight="1" x14ac:dyDescent="0.25">
      <c r="D784" s="4"/>
      <c r="E784" s="9"/>
    </row>
    <row r="785" spans="4:5" ht="15.75" customHeight="1" x14ac:dyDescent="0.25">
      <c r="D785" s="4"/>
      <c r="E785" s="9"/>
    </row>
    <row r="786" spans="4:5" ht="15.75" customHeight="1" x14ac:dyDescent="0.25">
      <c r="D786" s="4"/>
      <c r="E786" s="9"/>
    </row>
    <row r="787" spans="4:5" ht="15.75" customHeight="1" x14ac:dyDescent="0.25">
      <c r="D787" s="4"/>
      <c r="E787" s="9"/>
    </row>
    <row r="788" spans="4:5" ht="15.75" customHeight="1" x14ac:dyDescent="0.25">
      <c r="D788" s="4"/>
      <c r="E788" s="9"/>
    </row>
    <row r="789" spans="4:5" ht="15.75" customHeight="1" x14ac:dyDescent="0.25">
      <c r="D789" s="4"/>
      <c r="E789" s="9"/>
    </row>
    <row r="790" spans="4:5" ht="15.75" customHeight="1" x14ac:dyDescent="0.25">
      <c r="D790" s="4"/>
      <c r="E790" s="9"/>
    </row>
    <row r="791" spans="4:5" ht="15.75" customHeight="1" x14ac:dyDescent="0.25">
      <c r="D791" s="4"/>
      <c r="E791" s="9"/>
    </row>
    <row r="792" spans="4:5" ht="15.75" customHeight="1" x14ac:dyDescent="0.25">
      <c r="D792" s="4"/>
      <c r="E792" s="9"/>
    </row>
    <row r="793" spans="4:5" ht="15.75" customHeight="1" x14ac:dyDescent="0.25">
      <c r="D793" s="4"/>
      <c r="E793" s="9"/>
    </row>
    <row r="794" spans="4:5" ht="15.75" customHeight="1" x14ac:dyDescent="0.25">
      <c r="D794" s="4"/>
      <c r="E794" s="9"/>
    </row>
    <row r="795" spans="4:5" ht="15.75" customHeight="1" x14ac:dyDescent="0.25">
      <c r="D795" s="4"/>
      <c r="E795" s="9"/>
    </row>
    <row r="796" spans="4:5" ht="15.75" customHeight="1" x14ac:dyDescent="0.25">
      <c r="D796" s="4"/>
      <c r="E796" s="9"/>
    </row>
    <row r="797" spans="4:5" ht="15.75" customHeight="1" x14ac:dyDescent="0.25">
      <c r="D797" s="4"/>
      <c r="E797" s="9"/>
    </row>
    <row r="798" spans="4:5" ht="15.75" customHeight="1" x14ac:dyDescent="0.25">
      <c r="D798" s="4"/>
      <c r="E798" s="9"/>
    </row>
    <row r="799" spans="4:5" ht="15.75" customHeight="1" x14ac:dyDescent="0.25">
      <c r="D799" s="4"/>
      <c r="E799" s="9"/>
    </row>
    <row r="800" spans="4:5" ht="15.75" customHeight="1" x14ac:dyDescent="0.25">
      <c r="D800" s="4"/>
      <c r="E800" s="9"/>
    </row>
    <row r="801" spans="4:5" ht="15.75" customHeight="1" x14ac:dyDescent="0.25">
      <c r="D801" s="4"/>
      <c r="E801" s="9"/>
    </row>
    <row r="802" spans="4:5" ht="15.75" customHeight="1" x14ac:dyDescent="0.25">
      <c r="D802" s="4"/>
      <c r="E802" s="9"/>
    </row>
    <row r="803" spans="4:5" ht="15.75" customHeight="1" x14ac:dyDescent="0.25">
      <c r="D803" s="4"/>
      <c r="E803" s="9"/>
    </row>
    <row r="804" spans="4:5" ht="15.75" customHeight="1" x14ac:dyDescent="0.25">
      <c r="D804" s="4"/>
      <c r="E804" s="9"/>
    </row>
    <row r="805" spans="4:5" ht="15.75" customHeight="1" x14ac:dyDescent="0.25">
      <c r="D805" s="4"/>
      <c r="E805" s="9"/>
    </row>
    <row r="806" spans="4:5" ht="15.75" customHeight="1" x14ac:dyDescent="0.25">
      <c r="D806" s="4"/>
      <c r="E806" s="9"/>
    </row>
    <row r="807" spans="4:5" ht="15.75" customHeight="1" x14ac:dyDescent="0.25">
      <c r="D807" s="4"/>
      <c r="E807" s="9"/>
    </row>
    <row r="808" spans="4:5" ht="15.75" customHeight="1" x14ac:dyDescent="0.25">
      <c r="D808" s="4"/>
      <c r="E808" s="9"/>
    </row>
    <row r="809" spans="4:5" ht="15.75" customHeight="1" x14ac:dyDescent="0.25">
      <c r="D809" s="4"/>
      <c r="E809" s="9"/>
    </row>
    <row r="810" spans="4:5" ht="15.75" customHeight="1" x14ac:dyDescent="0.25">
      <c r="D810" s="4"/>
      <c r="E810" s="9"/>
    </row>
    <row r="811" spans="4:5" ht="15.75" customHeight="1" x14ac:dyDescent="0.25">
      <c r="D811" s="4"/>
      <c r="E811" s="9"/>
    </row>
    <row r="812" spans="4:5" ht="15.75" customHeight="1" x14ac:dyDescent="0.25">
      <c r="D812" s="4"/>
      <c r="E812" s="9"/>
    </row>
    <row r="813" spans="4:5" ht="15.75" customHeight="1" x14ac:dyDescent="0.25">
      <c r="D813" s="4"/>
      <c r="E813" s="9"/>
    </row>
    <row r="814" spans="4:5" ht="15.75" customHeight="1" x14ac:dyDescent="0.25">
      <c r="D814" s="4"/>
      <c r="E814" s="9"/>
    </row>
    <row r="815" spans="4:5" ht="15.75" customHeight="1" x14ac:dyDescent="0.25">
      <c r="D815" s="4"/>
      <c r="E815" s="9"/>
    </row>
    <row r="816" spans="4:5" ht="15.75" customHeight="1" x14ac:dyDescent="0.25">
      <c r="D816" s="4"/>
      <c r="E816" s="9"/>
    </row>
    <row r="817" spans="4:5" ht="15.75" customHeight="1" x14ac:dyDescent="0.25">
      <c r="D817" s="4"/>
      <c r="E817" s="9"/>
    </row>
    <row r="818" spans="4:5" ht="15.75" customHeight="1" x14ac:dyDescent="0.25">
      <c r="D818" s="4"/>
      <c r="E818" s="9"/>
    </row>
    <row r="819" spans="4:5" ht="15.75" customHeight="1" x14ac:dyDescent="0.25">
      <c r="D819" s="4"/>
      <c r="E819" s="9"/>
    </row>
    <row r="820" spans="4:5" ht="15.75" customHeight="1" x14ac:dyDescent="0.25">
      <c r="D820" s="4"/>
      <c r="E820" s="9"/>
    </row>
    <row r="821" spans="4:5" ht="15.75" customHeight="1" x14ac:dyDescent="0.25">
      <c r="D821" s="4"/>
      <c r="E821" s="9"/>
    </row>
    <row r="822" spans="4:5" ht="15.75" customHeight="1" x14ac:dyDescent="0.25">
      <c r="D822" s="4"/>
      <c r="E822" s="9"/>
    </row>
    <row r="823" spans="4:5" ht="15.75" customHeight="1" x14ac:dyDescent="0.25">
      <c r="D823" s="4"/>
      <c r="E823" s="9"/>
    </row>
    <row r="824" spans="4:5" ht="15.75" customHeight="1" x14ac:dyDescent="0.25">
      <c r="D824" s="4"/>
      <c r="E824" s="9"/>
    </row>
    <row r="825" spans="4:5" ht="15.75" customHeight="1" x14ac:dyDescent="0.25">
      <c r="D825" s="4"/>
      <c r="E825" s="9"/>
    </row>
    <row r="826" spans="4:5" ht="15.75" customHeight="1" x14ac:dyDescent="0.25">
      <c r="D826" s="4"/>
      <c r="E826" s="9"/>
    </row>
    <row r="827" spans="4:5" ht="15.75" customHeight="1" x14ac:dyDescent="0.25">
      <c r="D827" s="4"/>
      <c r="E827" s="9"/>
    </row>
    <row r="828" spans="4:5" ht="15.75" customHeight="1" x14ac:dyDescent="0.25">
      <c r="D828" s="4"/>
      <c r="E828" s="9"/>
    </row>
    <row r="829" spans="4:5" ht="15.75" customHeight="1" x14ac:dyDescent="0.25">
      <c r="D829" s="4"/>
      <c r="E829" s="9"/>
    </row>
    <row r="830" spans="4:5" ht="15.75" customHeight="1" x14ac:dyDescent="0.25">
      <c r="D830" s="4"/>
      <c r="E830" s="9"/>
    </row>
    <row r="831" spans="4:5" ht="15.75" customHeight="1" x14ac:dyDescent="0.25">
      <c r="D831" s="4"/>
      <c r="E831" s="9"/>
    </row>
    <row r="832" spans="4:5" ht="15.75" customHeight="1" x14ac:dyDescent="0.25">
      <c r="D832" s="4"/>
      <c r="E832" s="9"/>
    </row>
    <row r="833" spans="4:5" ht="15.75" customHeight="1" x14ac:dyDescent="0.25">
      <c r="D833" s="4"/>
      <c r="E833" s="9"/>
    </row>
    <row r="834" spans="4:5" ht="15.75" customHeight="1" x14ac:dyDescent="0.25">
      <c r="D834" s="4"/>
      <c r="E834" s="9"/>
    </row>
    <row r="835" spans="4:5" ht="15.75" customHeight="1" x14ac:dyDescent="0.25">
      <c r="D835" s="4"/>
      <c r="E835" s="9"/>
    </row>
    <row r="836" spans="4:5" ht="15.75" customHeight="1" x14ac:dyDescent="0.25">
      <c r="D836" s="4"/>
      <c r="E836" s="9"/>
    </row>
    <row r="837" spans="4:5" ht="15.75" customHeight="1" x14ac:dyDescent="0.25">
      <c r="D837" s="4"/>
      <c r="E837" s="9"/>
    </row>
    <row r="838" spans="4:5" ht="15.75" customHeight="1" x14ac:dyDescent="0.25">
      <c r="D838" s="4"/>
      <c r="E838" s="9"/>
    </row>
    <row r="839" spans="4:5" ht="15.75" customHeight="1" x14ac:dyDescent="0.25">
      <c r="D839" s="4"/>
      <c r="E839" s="9"/>
    </row>
    <row r="840" spans="4:5" ht="15.75" customHeight="1" x14ac:dyDescent="0.25">
      <c r="D840" s="4"/>
      <c r="E840" s="9"/>
    </row>
    <row r="841" spans="4:5" ht="15.75" customHeight="1" x14ac:dyDescent="0.25">
      <c r="D841" s="4"/>
      <c r="E841" s="9"/>
    </row>
    <row r="842" spans="4:5" ht="15.75" customHeight="1" x14ac:dyDescent="0.25">
      <c r="D842" s="4"/>
      <c r="E842" s="9"/>
    </row>
    <row r="843" spans="4:5" ht="15.75" customHeight="1" x14ac:dyDescent="0.25">
      <c r="D843" s="4"/>
      <c r="E843" s="9"/>
    </row>
    <row r="844" spans="4:5" ht="15.75" customHeight="1" x14ac:dyDescent="0.25">
      <c r="D844" s="4"/>
      <c r="E844" s="9"/>
    </row>
    <row r="845" spans="4:5" ht="15.75" customHeight="1" x14ac:dyDescent="0.25">
      <c r="D845" s="4"/>
      <c r="E845" s="9"/>
    </row>
    <row r="846" spans="4:5" ht="15.75" customHeight="1" x14ac:dyDescent="0.25">
      <c r="D846" s="4"/>
      <c r="E846" s="9"/>
    </row>
    <row r="847" spans="4:5" ht="15.75" customHeight="1" x14ac:dyDescent="0.25">
      <c r="D847" s="4"/>
      <c r="E847" s="9"/>
    </row>
    <row r="848" spans="4:5" ht="15.75" customHeight="1" x14ac:dyDescent="0.25">
      <c r="D848" s="4"/>
      <c r="E848" s="9"/>
    </row>
    <row r="849" spans="4:5" ht="15.75" customHeight="1" x14ac:dyDescent="0.25">
      <c r="D849" s="4"/>
      <c r="E849" s="9"/>
    </row>
    <row r="850" spans="4:5" ht="15.75" customHeight="1" x14ac:dyDescent="0.25">
      <c r="D850" s="4"/>
      <c r="E850" s="9"/>
    </row>
    <row r="851" spans="4:5" ht="15.75" customHeight="1" x14ac:dyDescent="0.25">
      <c r="D851" s="4"/>
      <c r="E851" s="9"/>
    </row>
    <row r="852" spans="4:5" ht="15.75" customHeight="1" x14ac:dyDescent="0.25">
      <c r="D852" s="4"/>
      <c r="E852" s="9"/>
    </row>
    <row r="853" spans="4:5" ht="15.75" customHeight="1" x14ac:dyDescent="0.25">
      <c r="D853" s="4"/>
      <c r="E853" s="9"/>
    </row>
    <row r="854" spans="4:5" ht="15.75" customHeight="1" x14ac:dyDescent="0.25">
      <c r="D854" s="4"/>
      <c r="E854" s="9"/>
    </row>
    <row r="855" spans="4:5" ht="15.75" customHeight="1" x14ac:dyDescent="0.25">
      <c r="D855" s="4"/>
      <c r="E855" s="9"/>
    </row>
    <row r="856" spans="4:5" ht="15.75" customHeight="1" x14ac:dyDescent="0.25">
      <c r="D856" s="4"/>
      <c r="E856" s="9"/>
    </row>
    <row r="857" spans="4:5" ht="15.75" customHeight="1" x14ac:dyDescent="0.25">
      <c r="D857" s="4"/>
      <c r="E857" s="9"/>
    </row>
    <row r="858" spans="4:5" ht="15.75" customHeight="1" x14ac:dyDescent="0.25">
      <c r="D858" s="4"/>
      <c r="E858" s="9"/>
    </row>
    <row r="859" spans="4:5" ht="15.75" customHeight="1" x14ac:dyDescent="0.25">
      <c r="D859" s="4"/>
      <c r="E859" s="9"/>
    </row>
    <row r="860" spans="4:5" ht="15.75" customHeight="1" x14ac:dyDescent="0.25">
      <c r="D860" s="4"/>
      <c r="E860" s="9"/>
    </row>
    <row r="861" spans="4:5" ht="15.75" customHeight="1" x14ac:dyDescent="0.25">
      <c r="D861" s="4"/>
      <c r="E861" s="9"/>
    </row>
    <row r="862" spans="4:5" ht="15.75" customHeight="1" x14ac:dyDescent="0.25">
      <c r="D862" s="4"/>
      <c r="E862" s="9"/>
    </row>
    <row r="863" spans="4:5" ht="15.75" customHeight="1" x14ac:dyDescent="0.25">
      <c r="D863" s="4"/>
      <c r="E863" s="9"/>
    </row>
    <row r="864" spans="4:5" ht="15.75" customHeight="1" x14ac:dyDescent="0.25">
      <c r="D864" s="4"/>
      <c r="E864" s="9"/>
    </row>
    <row r="865" spans="4:5" ht="15.75" customHeight="1" x14ac:dyDescent="0.25">
      <c r="D865" s="4"/>
      <c r="E865" s="9"/>
    </row>
    <row r="866" spans="4:5" ht="15.75" customHeight="1" x14ac:dyDescent="0.25">
      <c r="D866" s="4"/>
      <c r="E866" s="9"/>
    </row>
    <row r="867" spans="4:5" ht="15.75" customHeight="1" x14ac:dyDescent="0.25">
      <c r="D867" s="4"/>
      <c r="E867" s="9"/>
    </row>
    <row r="868" spans="4:5" ht="15.75" customHeight="1" x14ac:dyDescent="0.25">
      <c r="D868" s="4"/>
      <c r="E868" s="9"/>
    </row>
    <row r="869" spans="4:5" ht="15.75" customHeight="1" x14ac:dyDescent="0.25">
      <c r="D869" s="4"/>
      <c r="E869" s="9"/>
    </row>
    <row r="870" spans="4:5" ht="15.75" customHeight="1" x14ac:dyDescent="0.25">
      <c r="D870" s="4"/>
      <c r="E870" s="9"/>
    </row>
    <row r="871" spans="4:5" ht="15.75" customHeight="1" x14ac:dyDescent="0.25">
      <c r="D871" s="4"/>
      <c r="E871" s="9"/>
    </row>
    <row r="872" spans="4:5" ht="15.75" customHeight="1" x14ac:dyDescent="0.25">
      <c r="D872" s="4"/>
      <c r="E872" s="9"/>
    </row>
    <row r="873" spans="4:5" ht="15.75" customHeight="1" x14ac:dyDescent="0.25">
      <c r="D873" s="4"/>
      <c r="E873" s="9"/>
    </row>
    <row r="874" spans="4:5" ht="15.75" customHeight="1" x14ac:dyDescent="0.25">
      <c r="D874" s="4"/>
      <c r="E874" s="9"/>
    </row>
    <row r="875" spans="4:5" ht="15.75" customHeight="1" x14ac:dyDescent="0.25">
      <c r="D875" s="4"/>
      <c r="E875" s="9"/>
    </row>
    <row r="876" spans="4:5" ht="15.75" customHeight="1" x14ac:dyDescent="0.25">
      <c r="D876" s="4"/>
      <c r="E876" s="9"/>
    </row>
    <row r="877" spans="4:5" ht="15.75" customHeight="1" x14ac:dyDescent="0.25">
      <c r="D877" s="4"/>
      <c r="E877" s="9"/>
    </row>
    <row r="878" spans="4:5" ht="15.75" customHeight="1" x14ac:dyDescent="0.25">
      <c r="D878" s="4"/>
      <c r="E878" s="9"/>
    </row>
    <row r="879" spans="4:5" ht="15.75" customHeight="1" x14ac:dyDescent="0.25">
      <c r="D879" s="4"/>
      <c r="E879" s="9"/>
    </row>
    <row r="880" spans="4:5" ht="15.75" customHeight="1" x14ac:dyDescent="0.25">
      <c r="D880" s="4"/>
      <c r="E880" s="9"/>
    </row>
    <row r="881" spans="4:5" ht="15.75" customHeight="1" x14ac:dyDescent="0.25">
      <c r="D881" s="4"/>
      <c r="E881" s="9"/>
    </row>
    <row r="882" spans="4:5" ht="15.75" customHeight="1" x14ac:dyDescent="0.25">
      <c r="D882" s="4"/>
      <c r="E882" s="9"/>
    </row>
    <row r="883" spans="4:5" ht="15.75" customHeight="1" x14ac:dyDescent="0.25">
      <c r="D883" s="4"/>
      <c r="E883" s="9"/>
    </row>
    <row r="884" spans="4:5" ht="15.75" customHeight="1" x14ac:dyDescent="0.25">
      <c r="D884" s="4"/>
      <c r="E884" s="9"/>
    </row>
    <row r="885" spans="4:5" ht="15.75" customHeight="1" x14ac:dyDescent="0.25">
      <c r="D885" s="4"/>
      <c r="E885" s="9"/>
    </row>
    <row r="886" spans="4:5" ht="15.75" customHeight="1" x14ac:dyDescent="0.25">
      <c r="D886" s="4"/>
      <c r="E886" s="9"/>
    </row>
    <row r="887" spans="4:5" ht="15.75" customHeight="1" x14ac:dyDescent="0.25">
      <c r="D887" s="4"/>
      <c r="E887" s="9"/>
    </row>
    <row r="888" spans="4:5" ht="15.75" customHeight="1" x14ac:dyDescent="0.25">
      <c r="D888" s="4"/>
      <c r="E888" s="9"/>
    </row>
    <row r="889" spans="4:5" ht="15.75" customHeight="1" x14ac:dyDescent="0.25">
      <c r="D889" s="4"/>
      <c r="E889" s="9"/>
    </row>
    <row r="890" spans="4:5" ht="15.75" customHeight="1" x14ac:dyDescent="0.25">
      <c r="D890" s="4"/>
      <c r="E890" s="9"/>
    </row>
    <row r="891" spans="4:5" ht="15.75" customHeight="1" x14ac:dyDescent="0.25">
      <c r="D891" s="4"/>
      <c r="E891" s="9"/>
    </row>
    <row r="892" spans="4:5" ht="15.75" customHeight="1" x14ac:dyDescent="0.25">
      <c r="D892" s="4"/>
      <c r="E892" s="9"/>
    </row>
    <row r="893" spans="4:5" ht="15.75" customHeight="1" x14ac:dyDescent="0.25">
      <c r="D893" s="4"/>
      <c r="E893" s="9"/>
    </row>
    <row r="894" spans="4:5" ht="15.75" customHeight="1" x14ac:dyDescent="0.25">
      <c r="D894" s="4"/>
      <c r="E894" s="9"/>
    </row>
    <row r="895" spans="4:5" ht="15.75" customHeight="1" x14ac:dyDescent="0.25">
      <c r="D895" s="4"/>
      <c r="E895" s="9"/>
    </row>
    <row r="896" spans="4:5" ht="15.75" customHeight="1" x14ac:dyDescent="0.25">
      <c r="D896" s="4"/>
      <c r="E896" s="9"/>
    </row>
    <row r="897" spans="4:5" ht="15.75" customHeight="1" x14ac:dyDescent="0.25">
      <c r="D897" s="4"/>
      <c r="E897" s="9"/>
    </row>
    <row r="898" spans="4:5" ht="15.75" customHeight="1" x14ac:dyDescent="0.25">
      <c r="D898" s="4"/>
      <c r="E898" s="9"/>
    </row>
    <row r="899" spans="4:5" ht="15.75" customHeight="1" x14ac:dyDescent="0.25">
      <c r="D899" s="4"/>
      <c r="E899" s="9"/>
    </row>
    <row r="900" spans="4:5" ht="15.75" customHeight="1" x14ac:dyDescent="0.25">
      <c r="D900" s="4"/>
      <c r="E900" s="9"/>
    </row>
    <row r="901" spans="4:5" ht="15.75" customHeight="1" x14ac:dyDescent="0.25">
      <c r="D901" s="4"/>
      <c r="E901" s="9"/>
    </row>
    <row r="902" spans="4:5" ht="15.75" customHeight="1" x14ac:dyDescent="0.25">
      <c r="D902" s="4"/>
      <c r="E902" s="9"/>
    </row>
    <row r="903" spans="4:5" ht="15.75" customHeight="1" x14ac:dyDescent="0.25">
      <c r="D903" s="4"/>
      <c r="E903" s="9"/>
    </row>
    <row r="904" spans="4:5" ht="15.75" customHeight="1" x14ac:dyDescent="0.25">
      <c r="D904" s="4"/>
      <c r="E904" s="9"/>
    </row>
    <row r="905" spans="4:5" ht="15.75" customHeight="1" x14ac:dyDescent="0.25">
      <c r="D905" s="4"/>
      <c r="E905" s="9"/>
    </row>
    <row r="906" spans="4:5" ht="15.75" customHeight="1" x14ac:dyDescent="0.25">
      <c r="D906" s="4"/>
      <c r="E906" s="9"/>
    </row>
    <row r="907" spans="4:5" ht="15.75" customHeight="1" x14ac:dyDescent="0.25">
      <c r="D907" s="4"/>
      <c r="E907" s="9"/>
    </row>
    <row r="908" spans="4:5" ht="15.75" customHeight="1" x14ac:dyDescent="0.25">
      <c r="D908" s="4"/>
      <c r="E908" s="9"/>
    </row>
    <row r="909" spans="4:5" ht="15.75" customHeight="1" x14ac:dyDescent="0.25">
      <c r="D909" s="4"/>
      <c r="E909" s="9"/>
    </row>
    <row r="910" spans="4:5" ht="15.75" customHeight="1" x14ac:dyDescent="0.25">
      <c r="D910" s="4"/>
      <c r="E910" s="9"/>
    </row>
    <row r="911" spans="4:5" ht="15.75" customHeight="1" x14ac:dyDescent="0.25">
      <c r="D911" s="4"/>
      <c r="E911" s="9"/>
    </row>
    <row r="912" spans="4:5" ht="15.75" customHeight="1" x14ac:dyDescent="0.25">
      <c r="D912" s="4"/>
      <c r="E912" s="9"/>
    </row>
    <row r="913" spans="4:5" ht="15.75" customHeight="1" x14ac:dyDescent="0.25">
      <c r="D913" s="4"/>
      <c r="E913" s="9"/>
    </row>
    <row r="914" spans="4:5" ht="15.75" customHeight="1" x14ac:dyDescent="0.25">
      <c r="D914" s="4"/>
      <c r="E914" s="9"/>
    </row>
    <row r="915" spans="4:5" ht="15.75" customHeight="1" x14ac:dyDescent="0.25">
      <c r="D915" s="4"/>
      <c r="E915" s="9"/>
    </row>
    <row r="916" spans="4:5" ht="15.75" customHeight="1" x14ac:dyDescent="0.25">
      <c r="D916" s="4"/>
      <c r="E916" s="9"/>
    </row>
    <row r="917" spans="4:5" ht="15.75" customHeight="1" x14ac:dyDescent="0.25">
      <c r="D917" s="4"/>
      <c r="E917" s="9"/>
    </row>
    <row r="918" spans="4:5" ht="15.75" customHeight="1" x14ac:dyDescent="0.25">
      <c r="D918" s="4"/>
      <c r="E918" s="9"/>
    </row>
    <row r="919" spans="4:5" ht="15.75" customHeight="1" x14ac:dyDescent="0.25">
      <c r="D919" s="4"/>
      <c r="E919" s="9"/>
    </row>
    <row r="920" spans="4:5" ht="15.75" customHeight="1" x14ac:dyDescent="0.25">
      <c r="D920" s="4"/>
      <c r="E920" s="9"/>
    </row>
    <row r="921" spans="4:5" ht="15.75" customHeight="1" x14ac:dyDescent="0.25">
      <c r="D921" s="4"/>
      <c r="E921" s="9"/>
    </row>
    <row r="922" spans="4:5" ht="15.75" customHeight="1" x14ac:dyDescent="0.25">
      <c r="D922" s="4"/>
      <c r="E922" s="9"/>
    </row>
    <row r="923" spans="4:5" ht="15.75" customHeight="1" x14ac:dyDescent="0.25">
      <c r="D923" s="4"/>
      <c r="E923" s="9"/>
    </row>
    <row r="924" spans="4:5" ht="15.75" customHeight="1" x14ac:dyDescent="0.25">
      <c r="D924" s="4"/>
      <c r="E924" s="9"/>
    </row>
    <row r="925" spans="4:5" ht="15.75" customHeight="1" x14ac:dyDescent="0.25">
      <c r="D925" s="4"/>
      <c r="E925" s="9"/>
    </row>
    <row r="926" spans="4:5" ht="15.75" customHeight="1" x14ac:dyDescent="0.25">
      <c r="D926" s="4"/>
      <c r="E926" s="9"/>
    </row>
    <row r="927" spans="4:5" ht="15.75" customHeight="1" x14ac:dyDescent="0.25">
      <c r="D927" s="4"/>
      <c r="E927" s="9"/>
    </row>
    <row r="928" spans="4:5" ht="15.75" customHeight="1" x14ac:dyDescent="0.25">
      <c r="D928" s="4"/>
      <c r="E928" s="9"/>
    </row>
    <row r="929" spans="4:5" ht="15.75" customHeight="1" x14ac:dyDescent="0.25">
      <c r="D929" s="4"/>
      <c r="E929" s="9"/>
    </row>
    <row r="930" spans="4:5" ht="15.75" customHeight="1" x14ac:dyDescent="0.25">
      <c r="D930" s="4"/>
      <c r="E930" s="9"/>
    </row>
    <row r="931" spans="4:5" ht="15.75" customHeight="1" x14ac:dyDescent="0.25">
      <c r="D931" s="4"/>
      <c r="E931" s="9"/>
    </row>
    <row r="932" spans="4:5" ht="15.75" customHeight="1" x14ac:dyDescent="0.25">
      <c r="D932" s="4"/>
      <c r="E932" s="9"/>
    </row>
    <row r="933" spans="4:5" ht="15.75" customHeight="1" x14ac:dyDescent="0.25">
      <c r="D933" s="4"/>
      <c r="E933" s="9"/>
    </row>
    <row r="934" spans="4:5" ht="15.75" customHeight="1" x14ac:dyDescent="0.25">
      <c r="D934" s="4"/>
      <c r="E934" s="9"/>
    </row>
    <row r="935" spans="4:5" ht="15.75" customHeight="1" x14ac:dyDescent="0.25">
      <c r="D935" s="4"/>
      <c r="E935" s="9"/>
    </row>
    <row r="936" spans="4:5" ht="15.75" customHeight="1" x14ac:dyDescent="0.25">
      <c r="D936" s="4"/>
      <c r="E936" s="9"/>
    </row>
    <row r="937" spans="4:5" ht="15.75" customHeight="1" x14ac:dyDescent="0.25">
      <c r="D937" s="4"/>
      <c r="E937" s="9"/>
    </row>
    <row r="938" spans="4:5" ht="15.75" customHeight="1" x14ac:dyDescent="0.25">
      <c r="D938" s="4"/>
      <c r="E938" s="9"/>
    </row>
    <row r="939" spans="4:5" ht="15.75" customHeight="1" x14ac:dyDescent="0.25">
      <c r="D939" s="4"/>
      <c r="E939" s="9"/>
    </row>
    <row r="940" spans="4:5" ht="15.75" customHeight="1" x14ac:dyDescent="0.25">
      <c r="D940" s="4"/>
      <c r="E940" s="9"/>
    </row>
    <row r="941" spans="4:5" ht="15.75" customHeight="1" x14ac:dyDescent="0.25">
      <c r="D941" s="4"/>
      <c r="E941" s="9"/>
    </row>
    <row r="942" spans="4:5" ht="15.75" customHeight="1" x14ac:dyDescent="0.25">
      <c r="D942" s="4"/>
      <c r="E942" s="9"/>
    </row>
    <row r="943" spans="4:5" ht="15.75" customHeight="1" x14ac:dyDescent="0.25">
      <c r="D943" s="4"/>
      <c r="E943" s="9"/>
    </row>
    <row r="944" spans="4:5" ht="15.75" customHeight="1" x14ac:dyDescent="0.25">
      <c r="D944" s="4"/>
      <c r="E944" s="9"/>
    </row>
    <row r="945" spans="4:5" ht="15.75" customHeight="1" x14ac:dyDescent="0.25">
      <c r="D945" s="4"/>
      <c r="E945" s="9"/>
    </row>
    <row r="946" spans="4:5" ht="15.75" customHeight="1" x14ac:dyDescent="0.25">
      <c r="D946" s="4"/>
      <c r="E946" s="9"/>
    </row>
    <row r="947" spans="4:5" ht="15.75" customHeight="1" x14ac:dyDescent="0.25">
      <c r="D947" s="4"/>
      <c r="E947" s="9"/>
    </row>
    <row r="948" spans="4:5" ht="15.75" customHeight="1" x14ac:dyDescent="0.25">
      <c r="D948" s="4"/>
      <c r="E948" s="9"/>
    </row>
    <row r="949" spans="4:5" ht="15.75" customHeight="1" x14ac:dyDescent="0.25">
      <c r="D949" s="4"/>
      <c r="E949" s="9"/>
    </row>
    <row r="950" spans="4:5" ht="15.75" customHeight="1" x14ac:dyDescent="0.25">
      <c r="D950" s="4"/>
      <c r="E950" s="9"/>
    </row>
    <row r="951" spans="4:5" ht="15.75" customHeight="1" x14ac:dyDescent="0.25">
      <c r="D951" s="4"/>
      <c r="E951" s="9"/>
    </row>
    <row r="952" spans="4:5" ht="15.75" customHeight="1" x14ac:dyDescent="0.25">
      <c r="D952" s="4"/>
      <c r="E952" s="9"/>
    </row>
    <row r="953" spans="4:5" ht="15.75" customHeight="1" x14ac:dyDescent="0.25">
      <c r="D953" s="4"/>
      <c r="E953" s="9"/>
    </row>
    <row r="954" spans="4:5" ht="15.75" customHeight="1" x14ac:dyDescent="0.25">
      <c r="D954" s="4"/>
      <c r="E954" s="9"/>
    </row>
    <row r="955" spans="4:5" ht="15.75" customHeight="1" x14ac:dyDescent="0.25">
      <c r="D955" s="4"/>
      <c r="E955" s="9"/>
    </row>
    <row r="956" spans="4:5" ht="15.75" customHeight="1" x14ac:dyDescent="0.25">
      <c r="D956" s="4"/>
      <c r="E956" s="9"/>
    </row>
    <row r="957" spans="4:5" ht="15.75" customHeight="1" x14ac:dyDescent="0.25">
      <c r="D957" s="4"/>
      <c r="E957" s="9"/>
    </row>
    <row r="958" spans="4:5" ht="15.75" customHeight="1" x14ac:dyDescent="0.25">
      <c r="D958" s="4"/>
      <c r="E958" s="9"/>
    </row>
    <row r="959" spans="4:5" ht="15.75" customHeight="1" x14ac:dyDescent="0.25">
      <c r="D959" s="4"/>
      <c r="E959" s="9"/>
    </row>
    <row r="960" spans="4:5" ht="15.75" customHeight="1" x14ac:dyDescent="0.25">
      <c r="D960" s="4"/>
      <c r="E960" s="9"/>
    </row>
    <row r="961" spans="4:5" ht="15.75" customHeight="1" x14ac:dyDescent="0.25">
      <c r="D961" s="4"/>
      <c r="E961" s="9"/>
    </row>
    <row r="962" spans="4:5" ht="15.75" customHeight="1" x14ac:dyDescent="0.25">
      <c r="D962" s="4"/>
      <c r="E962" s="9"/>
    </row>
    <row r="963" spans="4:5" ht="15.75" customHeight="1" x14ac:dyDescent="0.25">
      <c r="D963" s="4"/>
      <c r="E963" s="9"/>
    </row>
    <row r="964" spans="4:5" ht="15.75" customHeight="1" x14ac:dyDescent="0.25">
      <c r="D964" s="4"/>
      <c r="E964" s="9"/>
    </row>
    <row r="965" spans="4:5" ht="15.75" customHeight="1" x14ac:dyDescent="0.25">
      <c r="D965" s="4"/>
      <c r="E965" s="9"/>
    </row>
    <row r="966" spans="4:5" ht="15.75" customHeight="1" x14ac:dyDescent="0.25">
      <c r="D966" s="4"/>
      <c r="E966" s="9"/>
    </row>
    <row r="967" spans="4:5" ht="15.75" customHeight="1" x14ac:dyDescent="0.25">
      <c r="D967" s="4"/>
      <c r="E967" s="9"/>
    </row>
    <row r="968" spans="4:5" ht="15.75" customHeight="1" x14ac:dyDescent="0.25">
      <c r="D968" s="4"/>
      <c r="E968" s="9"/>
    </row>
    <row r="969" spans="4:5" ht="15.75" customHeight="1" x14ac:dyDescent="0.25">
      <c r="D969" s="4"/>
      <c r="E969" s="9"/>
    </row>
    <row r="970" spans="4:5" ht="15.75" customHeight="1" x14ac:dyDescent="0.25">
      <c r="D970" s="4"/>
      <c r="E970" s="9"/>
    </row>
    <row r="971" spans="4:5" ht="15.75" customHeight="1" x14ac:dyDescent="0.25">
      <c r="D971" s="4"/>
      <c r="E971" s="9"/>
    </row>
    <row r="972" spans="4:5" ht="15.75" customHeight="1" x14ac:dyDescent="0.25">
      <c r="D972" s="4"/>
      <c r="E972" s="9"/>
    </row>
    <row r="973" spans="4:5" ht="15.75" customHeight="1" x14ac:dyDescent="0.25">
      <c r="D973" s="4"/>
      <c r="E973" s="9"/>
    </row>
    <row r="974" spans="4:5" ht="15.75" customHeight="1" x14ac:dyDescent="0.25">
      <c r="D974" s="4"/>
      <c r="E974" s="9"/>
    </row>
    <row r="975" spans="4:5" ht="15.75" customHeight="1" x14ac:dyDescent="0.25">
      <c r="D975" s="4"/>
      <c r="E975" s="9"/>
    </row>
    <row r="976" spans="4:5" ht="15.75" customHeight="1" x14ac:dyDescent="0.25">
      <c r="D976" s="4"/>
      <c r="E976" s="9"/>
    </row>
    <row r="977" spans="4:5" ht="15.75" customHeight="1" x14ac:dyDescent="0.25">
      <c r="D977" s="4"/>
      <c r="E977" s="9"/>
    </row>
    <row r="978" spans="4:5" ht="15.75" customHeight="1" x14ac:dyDescent="0.25">
      <c r="D978" s="4"/>
      <c r="E978" s="9"/>
    </row>
    <row r="979" spans="4:5" ht="15.75" customHeight="1" x14ac:dyDescent="0.25">
      <c r="D979" s="4"/>
      <c r="E979" s="9"/>
    </row>
    <row r="980" spans="4:5" ht="15.75" customHeight="1" x14ac:dyDescent="0.25">
      <c r="D980" s="4"/>
      <c r="E980" s="9"/>
    </row>
    <row r="981" spans="4:5" ht="15.75" customHeight="1" x14ac:dyDescent="0.25">
      <c r="D981" s="4"/>
      <c r="E981" s="9"/>
    </row>
    <row r="982" spans="4:5" ht="15.75" customHeight="1" x14ac:dyDescent="0.25">
      <c r="D982" s="4"/>
      <c r="E982" s="9"/>
    </row>
    <row r="983" spans="4:5" ht="15.75" customHeight="1" x14ac:dyDescent="0.25">
      <c r="D983" s="4"/>
      <c r="E983" s="9"/>
    </row>
    <row r="984" spans="4:5" ht="15.75" customHeight="1" x14ac:dyDescent="0.25">
      <c r="D984" s="4"/>
      <c r="E984" s="9"/>
    </row>
    <row r="985" spans="4:5" ht="15.75" customHeight="1" x14ac:dyDescent="0.25">
      <c r="D985" s="4"/>
      <c r="E985" s="9"/>
    </row>
    <row r="986" spans="4:5" ht="15.75" customHeight="1" x14ac:dyDescent="0.25">
      <c r="D986" s="4"/>
      <c r="E986" s="9"/>
    </row>
    <row r="987" spans="4:5" ht="15.75" customHeight="1" x14ac:dyDescent="0.25">
      <c r="D987" s="4"/>
      <c r="E987" s="9"/>
    </row>
    <row r="988" spans="4:5" ht="15.75" customHeight="1" x14ac:dyDescent="0.25">
      <c r="D988" s="4"/>
      <c r="E988" s="9"/>
    </row>
    <row r="989" spans="4:5" ht="15.75" customHeight="1" x14ac:dyDescent="0.25">
      <c r="D989" s="4"/>
      <c r="E989" s="9"/>
    </row>
    <row r="990" spans="4:5" ht="15.75" customHeight="1" x14ac:dyDescent="0.25">
      <c r="D990" s="4"/>
      <c r="E990" s="9"/>
    </row>
    <row r="991" spans="4:5" ht="15.75" customHeight="1" x14ac:dyDescent="0.25">
      <c r="D991" s="4"/>
      <c r="E991" s="9"/>
    </row>
    <row r="992" spans="4:5" ht="15.75" customHeight="1" x14ac:dyDescent="0.25">
      <c r="D992" s="4"/>
      <c r="E992" s="9"/>
    </row>
    <row r="993" spans="4:5" ht="15.75" customHeight="1" x14ac:dyDescent="0.25">
      <c r="D993" s="4"/>
      <c r="E993" s="9"/>
    </row>
    <row r="994" spans="4:5" ht="15.75" customHeight="1" x14ac:dyDescent="0.25">
      <c r="D994" s="4"/>
      <c r="E994" s="9"/>
    </row>
    <row r="995" spans="4:5" ht="15.75" customHeight="1" x14ac:dyDescent="0.25">
      <c r="D995" s="4"/>
      <c r="E995" s="9"/>
    </row>
    <row r="996" spans="4:5" ht="15.75" customHeight="1" x14ac:dyDescent="0.25">
      <c r="D996" s="4"/>
      <c r="E996" s="9"/>
    </row>
    <row r="997" spans="4:5" ht="15.75" customHeight="1" x14ac:dyDescent="0.25">
      <c r="D997" s="4"/>
      <c r="E997" s="9"/>
    </row>
    <row r="998" spans="4:5" ht="15.75" customHeight="1" x14ac:dyDescent="0.25">
      <c r="D998" s="4"/>
      <c r="E998" s="9"/>
    </row>
    <row r="999" spans="4:5" ht="15.75" customHeight="1" x14ac:dyDescent="0.25">
      <c r="D999" s="4"/>
      <c r="E999" s="9"/>
    </row>
    <row r="1000" spans="4:5" ht="15.75" customHeight="1" x14ac:dyDescent="0.25">
      <c r="D1000" s="4"/>
      <c r="E1000" s="9"/>
    </row>
  </sheetData>
  <mergeCells count="14">
    <mergeCell ref="A48:A49"/>
    <mergeCell ref="A50:A52"/>
    <mergeCell ref="A13:A14"/>
    <mergeCell ref="A15:A16"/>
    <mergeCell ref="A17:A18"/>
    <mergeCell ref="A20:A21"/>
    <mergeCell ref="A22:A23"/>
    <mergeCell ref="A25:A26"/>
    <mergeCell ref="A27:A29"/>
    <mergeCell ref="A30:A31"/>
    <mergeCell ref="A33:A37"/>
    <mergeCell ref="A38:A41"/>
    <mergeCell ref="A42:A43"/>
    <mergeCell ref="A46:A47"/>
  </mergeCells>
  <conditionalFormatting sqref="E13:E52">
    <cfRule type="beginsWith" dxfId="1" priority="1" operator="beginsWith" text="Achieved">
      <formula>LEFT(E13,LEN("Achieved"))="Achieved"</formula>
    </cfRule>
    <cfRule type="containsText" dxfId="0" priority="2" operator="containsText" text="Not">
      <formula>NOT(ISERROR(SEARCH("Not",E13)))</formula>
    </cfRule>
  </conditionalFormatting>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000"/>
  <sheetViews>
    <sheetView zoomScaleNormal="100" workbookViewId="0">
      <selection activeCell="F58" sqref="F58"/>
    </sheetView>
  </sheetViews>
  <sheetFormatPr baseColWidth="10" defaultColWidth="12.625" defaultRowHeight="15" customHeight="1" x14ac:dyDescent="0.2"/>
  <cols>
    <col min="1" max="1" width="16.875" style="166" customWidth="1"/>
    <col min="2" max="2" width="36.25" customWidth="1"/>
    <col min="3" max="3" width="20.875" customWidth="1"/>
    <col min="4" max="4" width="30.875" style="166" customWidth="1"/>
    <col min="5" max="5" width="43.75" customWidth="1"/>
    <col min="6" max="6" width="41.375" customWidth="1"/>
    <col min="7" max="7" width="19.75" style="167" customWidth="1"/>
    <col min="8" max="8" width="18.75" customWidth="1"/>
    <col min="9" max="26" width="9.375" customWidth="1"/>
  </cols>
  <sheetData>
    <row r="1" spans="1:7" ht="26.25" x14ac:dyDescent="0.4">
      <c r="A1" s="160" t="s">
        <v>164</v>
      </c>
      <c r="B1" s="3"/>
      <c r="C1" s="3"/>
      <c r="D1" s="162"/>
      <c r="E1" s="4"/>
      <c r="F1" s="4"/>
    </row>
    <row r="2" spans="1:7" ht="26.25" x14ac:dyDescent="0.4">
      <c r="A2" s="161"/>
      <c r="B2" s="32"/>
      <c r="C2" s="32"/>
      <c r="D2" s="162"/>
      <c r="E2" s="4"/>
      <c r="F2" s="4"/>
    </row>
    <row r="3" spans="1:7" ht="26.25" x14ac:dyDescent="0.4">
      <c r="A3" s="161"/>
      <c r="B3" s="32"/>
      <c r="C3" s="32"/>
      <c r="D3" s="162"/>
      <c r="E3" s="4"/>
      <c r="F3" s="4"/>
    </row>
    <row r="4" spans="1:7" ht="15.75" thickBot="1" x14ac:dyDescent="0.3">
      <c r="A4" s="162"/>
      <c r="B4" s="4"/>
      <c r="C4" s="4"/>
      <c r="D4" s="162"/>
      <c r="E4" s="4"/>
      <c r="F4" s="4"/>
    </row>
    <row r="5" spans="1:7" ht="16.5" thickBot="1" x14ac:dyDescent="0.3">
      <c r="A5" s="89" t="s">
        <v>86</v>
      </c>
      <c r="B5" s="90" t="s">
        <v>165</v>
      </c>
      <c r="C5" s="90" t="s">
        <v>88</v>
      </c>
      <c r="D5" s="90" t="s">
        <v>166</v>
      </c>
      <c r="E5" s="90" t="s">
        <v>89</v>
      </c>
      <c r="F5" s="207" t="s">
        <v>403</v>
      </c>
      <c r="G5" s="188" t="s">
        <v>376</v>
      </c>
    </row>
    <row r="6" spans="1:7" ht="49.5" customHeight="1" thickBot="1" x14ac:dyDescent="0.25">
      <c r="A6" s="33" t="s">
        <v>62</v>
      </c>
      <c r="B6" s="21" t="s">
        <v>167</v>
      </c>
      <c r="C6" s="21" t="s">
        <v>81</v>
      </c>
      <c r="D6" s="21" t="s">
        <v>168</v>
      </c>
      <c r="E6" s="21" t="s">
        <v>93</v>
      </c>
      <c r="F6" s="34" t="s">
        <v>239</v>
      </c>
      <c r="G6" s="168" t="s">
        <v>324</v>
      </c>
    </row>
    <row r="7" spans="1:7" ht="76.5" customHeight="1" thickBot="1" x14ac:dyDescent="0.25">
      <c r="A7" s="33" t="s">
        <v>62</v>
      </c>
      <c r="B7" s="21" t="s">
        <v>94</v>
      </c>
      <c r="C7" s="21" t="s">
        <v>81</v>
      </c>
      <c r="D7" s="21" t="s">
        <v>168</v>
      </c>
      <c r="E7" s="21" t="s">
        <v>169</v>
      </c>
      <c r="F7" s="34" t="s">
        <v>170</v>
      </c>
      <c r="G7" s="169" t="s">
        <v>325</v>
      </c>
    </row>
    <row r="8" spans="1:7" ht="39" customHeight="1" thickBot="1" x14ac:dyDescent="0.25">
      <c r="A8" s="35" t="s">
        <v>96</v>
      </c>
      <c r="B8" s="22" t="s">
        <v>97</v>
      </c>
      <c r="C8" s="22" t="s">
        <v>82</v>
      </c>
      <c r="D8" s="22" t="s">
        <v>171</v>
      </c>
      <c r="E8" s="22" t="s">
        <v>98</v>
      </c>
      <c r="F8" s="36" t="s">
        <v>240</v>
      </c>
      <c r="G8" s="169" t="s">
        <v>326</v>
      </c>
    </row>
    <row r="9" spans="1:7" ht="46.5" customHeight="1" thickBot="1" x14ac:dyDescent="0.3">
      <c r="A9" s="23" t="s">
        <v>96</v>
      </c>
      <c r="B9" s="23" t="s">
        <v>99</v>
      </c>
      <c r="C9" s="23" t="s">
        <v>83</v>
      </c>
      <c r="D9" s="23" t="s">
        <v>168</v>
      </c>
      <c r="E9" s="7" t="s">
        <v>100</v>
      </c>
      <c r="F9" s="23" t="s">
        <v>172</v>
      </c>
      <c r="G9" s="169" t="s">
        <v>327</v>
      </c>
    </row>
    <row r="10" spans="1:7" ht="47.25" customHeight="1" thickBot="1" x14ac:dyDescent="0.3">
      <c r="A10" s="33" t="s">
        <v>101</v>
      </c>
      <c r="B10" s="21" t="s">
        <v>102</v>
      </c>
      <c r="C10" s="21" t="s">
        <v>82</v>
      </c>
      <c r="D10" s="21" t="s">
        <v>171</v>
      </c>
      <c r="E10" s="24" t="s">
        <v>103</v>
      </c>
      <c r="F10" s="21" t="s">
        <v>245</v>
      </c>
      <c r="G10" s="169" t="s">
        <v>332</v>
      </c>
    </row>
    <row r="11" spans="1:7" ht="45.75" thickBot="1" x14ac:dyDescent="0.25">
      <c r="A11" s="33" t="s">
        <v>101</v>
      </c>
      <c r="B11" s="21" t="s">
        <v>104</v>
      </c>
      <c r="C11" s="21" t="s">
        <v>84</v>
      </c>
      <c r="D11" s="21" t="s">
        <v>168</v>
      </c>
      <c r="E11" s="21" t="s">
        <v>105</v>
      </c>
      <c r="F11" s="21" t="s">
        <v>173</v>
      </c>
      <c r="G11" s="169" t="s">
        <v>328</v>
      </c>
    </row>
    <row r="12" spans="1:7" ht="30.75" thickBot="1" x14ac:dyDescent="0.25">
      <c r="A12" s="33" t="s">
        <v>106</v>
      </c>
      <c r="B12" s="21" t="s">
        <v>107</v>
      </c>
      <c r="C12" s="21" t="s">
        <v>83</v>
      </c>
      <c r="D12" s="21" t="s">
        <v>168</v>
      </c>
      <c r="E12" s="21" t="s">
        <v>108</v>
      </c>
      <c r="F12" s="21" t="s">
        <v>241</v>
      </c>
      <c r="G12" s="169" t="s">
        <v>329</v>
      </c>
    </row>
    <row r="13" spans="1:7" ht="30.75" thickBot="1" x14ac:dyDescent="0.25">
      <c r="A13" s="33" t="s">
        <v>109</v>
      </c>
      <c r="B13" s="21" t="s">
        <v>167</v>
      </c>
      <c r="C13" s="21" t="s">
        <v>174</v>
      </c>
      <c r="D13" s="21" t="s">
        <v>168</v>
      </c>
      <c r="E13" s="21" t="s">
        <v>110</v>
      </c>
      <c r="F13" s="21" t="s">
        <v>246</v>
      </c>
      <c r="G13" s="169" t="s">
        <v>330</v>
      </c>
    </row>
    <row r="14" spans="1:7" ht="45.75" thickBot="1" x14ac:dyDescent="0.25">
      <c r="A14" s="33" t="s">
        <v>109</v>
      </c>
      <c r="B14" s="21" t="s">
        <v>94</v>
      </c>
      <c r="C14" s="21" t="s">
        <v>81</v>
      </c>
      <c r="D14" s="21" t="s">
        <v>168</v>
      </c>
      <c r="E14" s="21" t="s">
        <v>111</v>
      </c>
      <c r="F14" s="21" t="s">
        <v>175</v>
      </c>
      <c r="G14" s="169" t="s">
        <v>331</v>
      </c>
    </row>
    <row r="15" spans="1:7" ht="30.75" thickBot="1" x14ac:dyDescent="0.25">
      <c r="A15" s="33" t="s">
        <v>112</v>
      </c>
      <c r="B15" s="21" t="s">
        <v>113</v>
      </c>
      <c r="C15" s="21" t="s">
        <v>82</v>
      </c>
      <c r="D15" s="21" t="s">
        <v>171</v>
      </c>
      <c r="E15" s="21" t="s">
        <v>114</v>
      </c>
      <c r="F15" s="21" t="s">
        <v>247</v>
      </c>
      <c r="G15" s="169" t="s">
        <v>333</v>
      </c>
    </row>
    <row r="16" spans="1:7" ht="58.5" customHeight="1" thickBot="1" x14ac:dyDescent="0.3">
      <c r="A16" s="33" t="s">
        <v>112</v>
      </c>
      <c r="B16" s="21" t="s">
        <v>115</v>
      </c>
      <c r="C16" s="21" t="s">
        <v>82</v>
      </c>
      <c r="D16" s="21" t="s">
        <v>171</v>
      </c>
      <c r="E16" s="24" t="s">
        <v>116</v>
      </c>
      <c r="F16" s="21" t="s">
        <v>242</v>
      </c>
      <c r="G16" s="169" t="s">
        <v>334</v>
      </c>
    </row>
    <row r="17" spans="1:8" ht="48" customHeight="1" thickBot="1" x14ac:dyDescent="0.25">
      <c r="A17" s="33" t="s">
        <v>117</v>
      </c>
      <c r="B17" s="21" t="s">
        <v>176</v>
      </c>
      <c r="C17" s="21" t="s">
        <v>81</v>
      </c>
      <c r="D17" s="21" t="s">
        <v>177</v>
      </c>
      <c r="E17" s="21" t="s">
        <v>119</v>
      </c>
      <c r="F17" s="21" t="s">
        <v>178</v>
      </c>
      <c r="G17" s="169" t="s">
        <v>335</v>
      </c>
    </row>
    <row r="18" spans="1:8" ht="56.25" customHeight="1" thickBot="1" x14ac:dyDescent="0.3">
      <c r="A18" s="33" t="s">
        <v>120</v>
      </c>
      <c r="B18" s="21" t="s">
        <v>121</v>
      </c>
      <c r="C18" s="21" t="s">
        <v>82</v>
      </c>
      <c r="D18" s="21" t="s">
        <v>171</v>
      </c>
      <c r="E18" s="24" t="s">
        <v>122</v>
      </c>
      <c r="F18" s="21" t="s">
        <v>248</v>
      </c>
      <c r="G18" s="169" t="s">
        <v>336</v>
      </c>
    </row>
    <row r="19" spans="1:8" ht="45.75" thickBot="1" x14ac:dyDescent="0.25">
      <c r="A19" s="33" t="s">
        <v>120</v>
      </c>
      <c r="B19" s="21" t="s">
        <v>104</v>
      </c>
      <c r="C19" s="21" t="s">
        <v>84</v>
      </c>
      <c r="D19" s="21" t="s">
        <v>168</v>
      </c>
      <c r="E19" s="21" t="s">
        <v>123</v>
      </c>
      <c r="F19" s="21" t="s">
        <v>179</v>
      </c>
      <c r="G19" s="169" t="s">
        <v>337</v>
      </c>
    </row>
    <row r="20" spans="1:8" ht="68.25" customHeight="1" thickBot="1" x14ac:dyDescent="0.25">
      <c r="A20" s="33" t="s">
        <v>180</v>
      </c>
      <c r="B20" s="21" t="s">
        <v>125</v>
      </c>
      <c r="C20" s="21" t="s">
        <v>82</v>
      </c>
      <c r="D20" s="21" t="s">
        <v>181</v>
      </c>
      <c r="E20" s="21" t="s">
        <v>126</v>
      </c>
      <c r="F20" s="21" t="s">
        <v>249</v>
      </c>
      <c r="G20" s="169" t="s">
        <v>338</v>
      </c>
    </row>
    <row r="21" spans="1:8" ht="66" customHeight="1" thickBot="1" x14ac:dyDescent="0.25">
      <c r="A21" s="33" t="s">
        <v>180</v>
      </c>
      <c r="B21" s="21" t="s">
        <v>167</v>
      </c>
      <c r="C21" s="21" t="s">
        <v>81</v>
      </c>
      <c r="D21" s="21" t="s">
        <v>168</v>
      </c>
      <c r="E21" s="21" t="s">
        <v>127</v>
      </c>
      <c r="F21" s="21" t="s">
        <v>250</v>
      </c>
      <c r="G21" s="169" t="s">
        <v>339</v>
      </c>
    </row>
    <row r="22" spans="1:8" ht="48.75" customHeight="1" thickBot="1" x14ac:dyDescent="0.25">
      <c r="A22" s="33" t="s">
        <v>180</v>
      </c>
      <c r="B22" s="21" t="s">
        <v>94</v>
      </c>
      <c r="C22" s="21" t="s">
        <v>81</v>
      </c>
      <c r="D22" s="21" t="s">
        <v>168</v>
      </c>
      <c r="E22" s="21" t="s">
        <v>128</v>
      </c>
      <c r="F22" s="21" t="s">
        <v>182</v>
      </c>
      <c r="G22" s="169" t="s">
        <v>340</v>
      </c>
    </row>
    <row r="23" spans="1:8" ht="88.5" customHeight="1" thickBot="1" x14ac:dyDescent="0.25">
      <c r="A23" s="33" t="s">
        <v>129</v>
      </c>
      <c r="B23" s="21" t="s">
        <v>130</v>
      </c>
      <c r="C23" s="21" t="s">
        <v>84</v>
      </c>
      <c r="D23" s="21" t="s">
        <v>168</v>
      </c>
      <c r="E23" s="21" t="s">
        <v>131</v>
      </c>
      <c r="F23" s="21" t="s">
        <v>183</v>
      </c>
      <c r="G23" s="169" t="s">
        <v>385</v>
      </c>
    </row>
    <row r="24" spans="1:8" ht="106.5" customHeight="1" thickBot="1" x14ac:dyDescent="0.25">
      <c r="A24" s="33" t="s">
        <v>129</v>
      </c>
      <c r="B24" s="21" t="s">
        <v>132</v>
      </c>
      <c r="C24" s="21" t="s">
        <v>81</v>
      </c>
      <c r="D24" s="21" t="s">
        <v>168</v>
      </c>
      <c r="E24" s="21" t="s">
        <v>184</v>
      </c>
      <c r="F24" s="21" t="s">
        <v>185</v>
      </c>
      <c r="G24" s="169" t="s">
        <v>386</v>
      </c>
    </row>
    <row r="25" spans="1:8" ht="57.75" customHeight="1" thickBot="1" x14ac:dyDescent="0.25">
      <c r="A25" s="33" t="s">
        <v>134</v>
      </c>
      <c r="B25" s="21" t="s">
        <v>104</v>
      </c>
      <c r="C25" s="21" t="s">
        <v>84</v>
      </c>
      <c r="D25" s="21" t="s">
        <v>168</v>
      </c>
      <c r="E25" s="21" t="s">
        <v>135</v>
      </c>
      <c r="F25" s="37" t="s">
        <v>186</v>
      </c>
      <c r="G25" s="169" t="s">
        <v>389</v>
      </c>
    </row>
    <row r="26" spans="1:8" ht="60" customHeight="1" thickBot="1" x14ac:dyDescent="0.25">
      <c r="A26" s="33" t="s">
        <v>66</v>
      </c>
      <c r="B26" s="21" t="s">
        <v>167</v>
      </c>
      <c r="C26" s="21" t="s">
        <v>81</v>
      </c>
      <c r="D26" s="21" t="s">
        <v>168</v>
      </c>
      <c r="E26" s="21" t="s">
        <v>136</v>
      </c>
      <c r="F26" s="206" t="s">
        <v>366</v>
      </c>
      <c r="G26" s="169" t="s">
        <v>341</v>
      </c>
    </row>
    <row r="27" spans="1:8" ht="34.5" customHeight="1" thickBot="1" x14ac:dyDescent="0.25">
      <c r="A27" s="33" t="s">
        <v>66</v>
      </c>
      <c r="B27" s="21" t="s">
        <v>125</v>
      </c>
      <c r="C27" s="21" t="s">
        <v>82</v>
      </c>
      <c r="D27" s="21" t="s">
        <v>171</v>
      </c>
      <c r="E27" s="21" t="s">
        <v>137</v>
      </c>
      <c r="F27" s="206" t="s">
        <v>367</v>
      </c>
      <c r="G27" s="169" t="s">
        <v>342</v>
      </c>
    </row>
    <row r="28" spans="1:8" ht="43.5" customHeight="1" thickBot="1" x14ac:dyDescent="0.3">
      <c r="A28" s="33" t="s">
        <v>66</v>
      </c>
      <c r="B28" s="21" t="s">
        <v>138</v>
      </c>
      <c r="C28" s="21" t="s">
        <v>83</v>
      </c>
      <c r="D28" s="21" t="s">
        <v>168</v>
      </c>
      <c r="E28" s="21" t="s">
        <v>139</v>
      </c>
      <c r="F28" s="152" t="s">
        <v>368</v>
      </c>
      <c r="G28" s="169" t="s">
        <v>393</v>
      </c>
      <c r="H28" s="4"/>
    </row>
    <row r="29" spans="1:8" ht="47.25" customHeight="1" thickBot="1" x14ac:dyDescent="0.3">
      <c r="A29" s="33" t="s">
        <v>66</v>
      </c>
      <c r="B29" s="21" t="s">
        <v>130</v>
      </c>
      <c r="C29" s="21" t="s">
        <v>84</v>
      </c>
      <c r="D29" s="21" t="s">
        <v>168</v>
      </c>
      <c r="E29" s="24" t="s">
        <v>140</v>
      </c>
      <c r="F29" s="21" t="s">
        <v>187</v>
      </c>
      <c r="G29" s="169" t="s">
        <v>397</v>
      </c>
      <c r="H29" s="5"/>
    </row>
    <row r="30" spans="1:8" ht="119.25" customHeight="1" thickBot="1" x14ac:dyDescent="0.3">
      <c r="A30" s="33" t="s">
        <v>66</v>
      </c>
      <c r="B30" s="21" t="s">
        <v>104</v>
      </c>
      <c r="C30" s="21" t="s">
        <v>84</v>
      </c>
      <c r="D30" s="21" t="s">
        <v>168</v>
      </c>
      <c r="E30" s="24" t="s">
        <v>188</v>
      </c>
      <c r="F30" s="21" t="s">
        <v>189</v>
      </c>
      <c r="G30" s="169" t="s">
        <v>398</v>
      </c>
      <c r="H30" s="5"/>
    </row>
    <row r="31" spans="1:8" ht="46.5" customHeight="1" thickBot="1" x14ac:dyDescent="0.25">
      <c r="A31" s="33" t="s">
        <v>67</v>
      </c>
      <c r="B31" s="21" t="s">
        <v>125</v>
      </c>
      <c r="C31" s="21" t="s">
        <v>82</v>
      </c>
      <c r="D31" s="21" t="s">
        <v>171</v>
      </c>
      <c r="E31" s="21" t="s">
        <v>141</v>
      </c>
      <c r="F31" s="21" t="s">
        <v>243</v>
      </c>
      <c r="G31" s="169" t="s">
        <v>343</v>
      </c>
      <c r="H31" s="5"/>
    </row>
    <row r="32" spans="1:8" ht="49.5" customHeight="1" thickBot="1" x14ac:dyDescent="0.3">
      <c r="A32" s="35" t="s">
        <v>67</v>
      </c>
      <c r="B32" s="22" t="s">
        <v>167</v>
      </c>
      <c r="C32" s="22" t="s">
        <v>81</v>
      </c>
      <c r="D32" s="22" t="s">
        <v>168</v>
      </c>
      <c r="E32" s="22" t="s">
        <v>142</v>
      </c>
      <c r="F32" s="22" t="s">
        <v>251</v>
      </c>
      <c r="G32" s="169" t="s">
        <v>344</v>
      </c>
      <c r="H32" s="4"/>
    </row>
    <row r="33" spans="1:8" ht="131.25" customHeight="1" thickBot="1" x14ac:dyDescent="0.3">
      <c r="A33" s="23" t="s">
        <v>432</v>
      </c>
      <c r="B33" s="23" t="s">
        <v>143</v>
      </c>
      <c r="C33" s="23" t="s">
        <v>81</v>
      </c>
      <c r="D33" s="23" t="s">
        <v>168</v>
      </c>
      <c r="E33" s="23" t="s">
        <v>144</v>
      </c>
      <c r="F33" s="151" t="s">
        <v>435</v>
      </c>
      <c r="G33" s="169" t="s">
        <v>345</v>
      </c>
      <c r="H33" s="4"/>
    </row>
    <row r="34" spans="1:8" ht="57.75" customHeight="1" thickBot="1" x14ac:dyDescent="0.3">
      <c r="A34" s="33" t="s">
        <v>67</v>
      </c>
      <c r="B34" s="21" t="s">
        <v>145</v>
      </c>
      <c r="C34" s="21" t="s">
        <v>81</v>
      </c>
      <c r="D34" s="21" t="s">
        <v>168</v>
      </c>
      <c r="E34" s="21" t="s">
        <v>252</v>
      </c>
      <c r="F34" s="21" t="s">
        <v>191</v>
      </c>
      <c r="G34" s="169" t="s">
        <v>346</v>
      </c>
      <c r="H34" s="4"/>
    </row>
    <row r="35" spans="1:8" ht="28.5" customHeight="1" thickBot="1" x14ac:dyDescent="0.3">
      <c r="A35" s="33" t="s">
        <v>68</v>
      </c>
      <c r="B35" s="21" t="s">
        <v>125</v>
      </c>
      <c r="C35" s="21" t="s">
        <v>82</v>
      </c>
      <c r="D35" s="21" t="s">
        <v>171</v>
      </c>
      <c r="E35" s="24" t="s">
        <v>147</v>
      </c>
      <c r="F35" s="21" t="s">
        <v>192</v>
      </c>
      <c r="G35" s="169" t="s">
        <v>347</v>
      </c>
    </row>
    <row r="36" spans="1:8" ht="35.25" customHeight="1" thickBot="1" x14ac:dyDescent="0.25">
      <c r="A36" s="33" t="s">
        <v>68</v>
      </c>
      <c r="B36" s="21" t="s">
        <v>167</v>
      </c>
      <c r="C36" s="21" t="s">
        <v>81</v>
      </c>
      <c r="D36" s="21" t="s">
        <v>168</v>
      </c>
      <c r="E36" s="21" t="s">
        <v>148</v>
      </c>
      <c r="F36" s="21" t="s">
        <v>216</v>
      </c>
      <c r="G36" s="169" t="s">
        <v>348</v>
      </c>
    </row>
    <row r="37" spans="1:8" ht="59.25" customHeight="1" thickBot="1" x14ac:dyDescent="0.25">
      <c r="A37" s="33" t="s">
        <v>70</v>
      </c>
      <c r="B37" s="21" t="s">
        <v>125</v>
      </c>
      <c r="C37" s="21" t="s">
        <v>82</v>
      </c>
      <c r="D37" s="21" t="s">
        <v>171</v>
      </c>
      <c r="E37" s="21" t="s">
        <v>149</v>
      </c>
      <c r="F37" s="152" t="s">
        <v>362</v>
      </c>
      <c r="G37" s="169" t="s">
        <v>353</v>
      </c>
    </row>
    <row r="38" spans="1:8" ht="93.75" customHeight="1" thickBot="1" x14ac:dyDescent="0.25">
      <c r="A38" s="33" t="s">
        <v>431</v>
      </c>
      <c r="B38" s="21" t="s">
        <v>167</v>
      </c>
      <c r="C38" s="21" t="s">
        <v>81</v>
      </c>
      <c r="D38" s="21" t="s">
        <v>168</v>
      </c>
      <c r="E38" s="21" t="s">
        <v>151</v>
      </c>
      <c r="F38" s="152" t="s">
        <v>360</v>
      </c>
      <c r="G38" s="169" t="s">
        <v>354</v>
      </c>
    </row>
    <row r="39" spans="1:8" ht="39.75" customHeight="1" thickBot="1" x14ac:dyDescent="0.25">
      <c r="A39" s="163" t="s">
        <v>193</v>
      </c>
      <c r="B39" s="21" t="s">
        <v>167</v>
      </c>
      <c r="C39" s="21" t="s">
        <v>81</v>
      </c>
      <c r="D39" s="21" t="s">
        <v>168</v>
      </c>
      <c r="E39" s="21" t="s">
        <v>153</v>
      </c>
      <c r="F39" s="21" t="s">
        <v>253</v>
      </c>
      <c r="G39" s="169" t="s">
        <v>351</v>
      </c>
    </row>
    <row r="40" spans="1:8" ht="39.75" customHeight="1" thickBot="1" x14ac:dyDescent="0.25">
      <c r="A40" s="163" t="s">
        <v>193</v>
      </c>
      <c r="B40" s="21" t="s">
        <v>154</v>
      </c>
      <c r="C40" s="21" t="s">
        <v>82</v>
      </c>
      <c r="D40" s="21" t="s">
        <v>171</v>
      </c>
      <c r="E40" s="21" t="s">
        <v>155</v>
      </c>
      <c r="F40" s="21" t="s">
        <v>244</v>
      </c>
      <c r="G40" s="169" t="s">
        <v>352</v>
      </c>
    </row>
    <row r="41" spans="1:8" ht="78.75" customHeight="1" thickBot="1" x14ac:dyDescent="0.3">
      <c r="A41" s="33" t="s">
        <v>72</v>
      </c>
      <c r="B41" s="21" t="s">
        <v>94</v>
      </c>
      <c r="C41" s="21" t="s">
        <v>81</v>
      </c>
      <c r="D41" s="21" t="s">
        <v>168</v>
      </c>
      <c r="E41" s="24" t="s">
        <v>156</v>
      </c>
      <c r="F41" s="21" t="s">
        <v>254</v>
      </c>
      <c r="G41" s="169" t="s">
        <v>349</v>
      </c>
    </row>
    <row r="42" spans="1:8" ht="60" customHeight="1" thickBot="1" x14ac:dyDescent="0.25">
      <c r="A42" s="33" t="s">
        <v>72</v>
      </c>
      <c r="B42" s="21" t="s">
        <v>157</v>
      </c>
      <c r="C42" s="21" t="s">
        <v>82</v>
      </c>
      <c r="D42" s="21" t="s">
        <v>171</v>
      </c>
      <c r="E42" s="21" t="s">
        <v>158</v>
      </c>
      <c r="F42" s="21" t="s">
        <v>194</v>
      </c>
      <c r="G42" s="169" t="s">
        <v>350</v>
      </c>
    </row>
    <row r="43" spans="1:8" ht="105" customHeight="1" thickBot="1" x14ac:dyDescent="0.25">
      <c r="A43" s="164" t="s">
        <v>73</v>
      </c>
      <c r="B43" s="29" t="s">
        <v>132</v>
      </c>
      <c r="C43" s="29" t="s">
        <v>81</v>
      </c>
      <c r="D43" s="29" t="s">
        <v>168</v>
      </c>
      <c r="E43" s="29" t="s">
        <v>195</v>
      </c>
      <c r="F43" s="29" t="s">
        <v>196</v>
      </c>
      <c r="G43" s="169" t="s">
        <v>355</v>
      </c>
    </row>
    <row r="44" spans="1:8" ht="152.25" customHeight="1" thickBot="1" x14ac:dyDescent="0.3">
      <c r="A44" s="23" t="s">
        <v>73</v>
      </c>
      <c r="B44" s="23" t="s">
        <v>370</v>
      </c>
      <c r="C44" s="7" t="s">
        <v>81</v>
      </c>
      <c r="D44" s="23" t="s">
        <v>177</v>
      </c>
      <c r="E44" s="23" t="s">
        <v>369</v>
      </c>
      <c r="F44" s="23" t="s">
        <v>197</v>
      </c>
      <c r="G44" s="169" t="s">
        <v>356</v>
      </c>
    </row>
    <row r="45" spans="1:8" ht="156.75" customHeight="1" thickBot="1" x14ac:dyDescent="0.3">
      <c r="A45" s="163" t="s">
        <v>73</v>
      </c>
      <c r="B45" s="21" t="s">
        <v>162</v>
      </c>
      <c r="C45" s="30" t="s">
        <v>84</v>
      </c>
      <c r="D45" s="21" t="s">
        <v>168</v>
      </c>
      <c r="E45" s="21" t="s">
        <v>163</v>
      </c>
      <c r="F45" s="152" t="s">
        <v>364</v>
      </c>
      <c r="G45" s="170" t="s">
        <v>395</v>
      </c>
    </row>
    <row r="46" spans="1:8" s="158" customFormat="1" ht="47.25" customHeight="1" x14ac:dyDescent="0.2">
      <c r="A46" s="252" t="s">
        <v>430</v>
      </c>
      <c r="B46" s="252"/>
      <c r="C46" s="252"/>
      <c r="D46" s="252"/>
      <c r="E46" s="252"/>
      <c r="F46" s="252"/>
      <c r="G46" s="171"/>
    </row>
    <row r="47" spans="1:8" s="158" customFormat="1" ht="24.75" customHeight="1" x14ac:dyDescent="0.2">
      <c r="A47" s="253" t="s">
        <v>436</v>
      </c>
      <c r="B47" s="253"/>
      <c r="C47" s="253"/>
      <c r="D47" s="253"/>
      <c r="E47" s="253"/>
      <c r="F47" s="253"/>
      <c r="G47" s="171"/>
    </row>
    <row r="48" spans="1:8" ht="48.75" customHeight="1" x14ac:dyDescent="0.25">
      <c r="A48" s="244" t="s">
        <v>357</v>
      </c>
      <c r="B48" s="244"/>
      <c r="C48" s="244"/>
      <c r="D48" s="244"/>
      <c r="E48" s="244"/>
      <c r="F48" s="244"/>
    </row>
    <row r="49" spans="1:7" s="158" customFormat="1" ht="26.25" customHeight="1" x14ac:dyDescent="0.25">
      <c r="A49" s="180" t="s">
        <v>433</v>
      </c>
      <c r="B49" s="182"/>
      <c r="C49" s="182"/>
      <c r="D49" s="182"/>
      <c r="E49" s="182"/>
      <c r="F49" s="182"/>
      <c r="G49" s="171"/>
    </row>
    <row r="50" spans="1:7" ht="15.75" customHeight="1" x14ac:dyDescent="0.25">
      <c r="A50" s="180" t="s">
        <v>434</v>
      </c>
      <c r="B50" s="146"/>
      <c r="C50" s="146"/>
      <c r="D50" s="181"/>
      <c r="E50" s="146"/>
      <c r="F50" s="146"/>
    </row>
    <row r="51" spans="1:7" ht="15.75" customHeight="1" x14ac:dyDescent="0.25">
      <c r="A51" s="162"/>
      <c r="B51" s="4"/>
      <c r="C51" s="4"/>
      <c r="D51" s="162"/>
      <c r="E51" s="4"/>
      <c r="F51" s="4"/>
    </row>
    <row r="52" spans="1:7" ht="15.75" customHeight="1" x14ac:dyDescent="0.25">
      <c r="A52" s="162"/>
      <c r="B52" s="4"/>
      <c r="C52" s="4"/>
      <c r="D52" s="162"/>
      <c r="E52" s="4"/>
      <c r="F52" s="4"/>
    </row>
    <row r="53" spans="1:7" ht="24.75" customHeight="1" thickBot="1" x14ac:dyDescent="0.3">
      <c r="A53" s="165" t="s">
        <v>400</v>
      </c>
      <c r="B53" s="145"/>
      <c r="C53" s="145"/>
      <c r="D53" s="172"/>
      <c r="E53" s="4"/>
      <c r="F53" s="4"/>
    </row>
    <row r="54" spans="1:7" ht="23.25" customHeight="1" thickBot="1" x14ac:dyDescent="0.3">
      <c r="A54" s="157" t="s">
        <v>405</v>
      </c>
      <c r="B54" s="156" t="s">
        <v>82</v>
      </c>
      <c r="C54" s="157" t="s">
        <v>406</v>
      </c>
      <c r="D54" s="174"/>
      <c r="E54" s="4"/>
      <c r="F54" s="4"/>
    </row>
    <row r="55" spans="1:7" ht="51" customHeight="1" thickBot="1" x14ac:dyDescent="0.3">
      <c r="A55" s="149" t="s">
        <v>256</v>
      </c>
      <c r="B55" s="149" t="s">
        <v>257</v>
      </c>
      <c r="C55" s="150" t="s">
        <v>318</v>
      </c>
      <c r="D55" s="174"/>
      <c r="F55" s="4"/>
    </row>
    <row r="56" spans="1:7" ht="55.5" customHeight="1" thickBot="1" x14ac:dyDescent="0.3">
      <c r="A56" s="149" t="s">
        <v>258</v>
      </c>
      <c r="B56" s="149" t="s">
        <v>259</v>
      </c>
      <c r="C56" s="149" t="s">
        <v>316</v>
      </c>
      <c r="D56" s="175"/>
      <c r="E56" s="4"/>
      <c r="F56" s="4"/>
    </row>
    <row r="57" spans="1:7" ht="33.75" customHeight="1" thickBot="1" x14ac:dyDescent="0.3">
      <c r="A57" s="149" t="s">
        <v>260</v>
      </c>
      <c r="B57" s="149" t="s">
        <v>261</v>
      </c>
      <c r="C57" s="149" t="s">
        <v>317</v>
      </c>
      <c r="D57" s="174"/>
      <c r="E57" s="4"/>
      <c r="F57" s="4"/>
    </row>
    <row r="58" spans="1:7" ht="18.95" customHeight="1" thickBot="1" x14ac:dyDescent="0.3">
      <c r="A58" s="149" t="s">
        <v>262</v>
      </c>
      <c r="B58" s="149" t="s">
        <v>263</v>
      </c>
      <c r="C58" s="149" t="s">
        <v>317</v>
      </c>
      <c r="D58" s="176"/>
      <c r="E58" s="4"/>
      <c r="F58" s="4"/>
    </row>
    <row r="59" spans="1:7" ht="202.5" customHeight="1" thickBot="1" x14ac:dyDescent="0.3">
      <c r="A59" s="149" t="s">
        <v>264</v>
      </c>
      <c r="B59" s="149" t="s">
        <v>265</v>
      </c>
      <c r="C59" s="149" t="s">
        <v>401</v>
      </c>
      <c r="D59" s="175"/>
      <c r="E59" s="4"/>
      <c r="F59" s="4"/>
    </row>
    <row r="60" spans="1:7" ht="35.25" customHeight="1" thickBot="1" x14ac:dyDescent="0.3">
      <c r="A60" s="149" t="s">
        <v>266</v>
      </c>
      <c r="B60" s="149" t="s">
        <v>267</v>
      </c>
      <c r="C60" s="149" t="s">
        <v>315</v>
      </c>
      <c r="D60" s="174"/>
      <c r="E60" s="4"/>
      <c r="F60" s="4"/>
    </row>
    <row r="61" spans="1:7" ht="66.75" customHeight="1" thickBot="1" x14ac:dyDescent="0.3">
      <c r="A61" s="149" t="s">
        <v>268</v>
      </c>
      <c r="B61" s="149" t="s">
        <v>313</v>
      </c>
      <c r="C61" s="149" t="s">
        <v>315</v>
      </c>
      <c r="D61" s="174"/>
      <c r="E61" s="4"/>
      <c r="F61" s="4"/>
    </row>
    <row r="62" spans="1:7" ht="25.5" customHeight="1" thickBot="1" x14ac:dyDescent="0.3">
      <c r="A62" s="149" t="s">
        <v>269</v>
      </c>
      <c r="B62" s="149" t="s">
        <v>270</v>
      </c>
      <c r="C62" s="149" t="s">
        <v>314</v>
      </c>
      <c r="D62" s="174"/>
      <c r="E62" s="4"/>
      <c r="F62" s="4"/>
    </row>
    <row r="63" spans="1:7" ht="33" customHeight="1" thickBot="1" x14ac:dyDescent="0.3">
      <c r="A63" s="149" t="s">
        <v>271</v>
      </c>
      <c r="B63" s="149" t="s">
        <v>272</v>
      </c>
      <c r="C63" s="149" t="s">
        <v>361</v>
      </c>
      <c r="D63" s="176"/>
      <c r="E63" s="4"/>
      <c r="F63" s="4"/>
    </row>
    <row r="64" spans="1:7" ht="37.5" customHeight="1" thickBot="1" x14ac:dyDescent="0.3">
      <c r="A64" s="149" t="s">
        <v>273</v>
      </c>
      <c r="B64" s="149" t="s">
        <v>274</v>
      </c>
      <c r="C64" s="149" t="s">
        <v>358</v>
      </c>
      <c r="D64" s="175"/>
      <c r="E64" s="4"/>
      <c r="F64" s="4"/>
    </row>
    <row r="65" spans="1:6" ht="25.5" customHeight="1" thickBot="1" x14ac:dyDescent="0.3">
      <c r="A65" s="149" t="s">
        <v>275</v>
      </c>
      <c r="B65" s="149" t="s">
        <v>276</v>
      </c>
      <c r="C65" s="149" t="s">
        <v>317</v>
      </c>
      <c r="D65" s="174"/>
      <c r="E65" s="4"/>
      <c r="F65" s="4"/>
    </row>
    <row r="66" spans="1:6" ht="48.6" customHeight="1" thickBot="1" x14ac:dyDescent="0.3">
      <c r="A66" s="149" t="s">
        <v>277</v>
      </c>
      <c r="B66" s="149" t="s">
        <v>278</v>
      </c>
      <c r="C66" s="149" t="s">
        <v>358</v>
      </c>
      <c r="D66" s="176"/>
      <c r="E66" s="4"/>
      <c r="F66" s="4"/>
    </row>
    <row r="67" spans="1:6" ht="34.5" customHeight="1" thickBot="1" x14ac:dyDescent="0.3">
      <c r="A67" s="149" t="s">
        <v>279</v>
      </c>
      <c r="B67" s="149" t="s">
        <v>280</v>
      </c>
      <c r="C67" s="150" t="s">
        <v>318</v>
      </c>
      <c r="D67" s="174"/>
      <c r="E67" s="4"/>
      <c r="F67" s="4"/>
    </row>
    <row r="68" spans="1:6" ht="51" customHeight="1" thickBot="1" x14ac:dyDescent="0.3">
      <c r="A68" s="149" t="s">
        <v>281</v>
      </c>
      <c r="B68" s="149" t="s">
        <v>282</v>
      </c>
      <c r="C68" s="149" t="s">
        <v>316</v>
      </c>
      <c r="D68" s="174"/>
      <c r="E68" s="4"/>
      <c r="F68" s="4"/>
    </row>
    <row r="69" spans="1:6" ht="22.5" customHeight="1" thickBot="1" x14ac:dyDescent="0.3">
      <c r="A69" s="149" t="s">
        <v>283</v>
      </c>
      <c r="B69" s="149" t="s">
        <v>284</v>
      </c>
      <c r="C69" s="149" t="s">
        <v>317</v>
      </c>
      <c r="D69" s="174"/>
      <c r="E69" s="4"/>
      <c r="F69" s="4"/>
    </row>
    <row r="70" spans="1:6" ht="23.25" customHeight="1" thickBot="1" x14ac:dyDescent="0.3">
      <c r="A70" s="149" t="s">
        <v>285</v>
      </c>
      <c r="B70" s="149" t="s">
        <v>286</v>
      </c>
      <c r="C70" s="149" t="s">
        <v>317</v>
      </c>
      <c r="D70" s="174"/>
      <c r="E70" s="4"/>
      <c r="F70" s="4"/>
    </row>
    <row r="71" spans="1:6" ht="189.75" customHeight="1" thickBot="1" x14ac:dyDescent="0.3">
      <c r="A71" s="149" t="s">
        <v>287</v>
      </c>
      <c r="B71" s="149" t="s">
        <v>288</v>
      </c>
      <c r="C71" s="149" t="s">
        <v>401</v>
      </c>
      <c r="D71" s="175"/>
      <c r="E71" s="4"/>
      <c r="F71" s="4"/>
    </row>
    <row r="72" spans="1:6" ht="42" customHeight="1" thickBot="1" x14ac:dyDescent="0.3">
      <c r="A72" s="149" t="s">
        <v>289</v>
      </c>
      <c r="B72" s="149" t="s">
        <v>290</v>
      </c>
      <c r="C72" s="149" t="s">
        <v>315</v>
      </c>
      <c r="D72" s="179"/>
      <c r="E72" s="178"/>
      <c r="F72" s="4"/>
    </row>
    <row r="73" spans="1:6" ht="36.75" customHeight="1" thickBot="1" x14ac:dyDescent="0.3">
      <c r="A73" s="149" t="s">
        <v>291</v>
      </c>
      <c r="B73" s="149" t="s">
        <v>292</v>
      </c>
      <c r="C73" s="149" t="s">
        <v>316</v>
      </c>
      <c r="D73" s="174"/>
      <c r="E73" s="4"/>
      <c r="F73" s="4"/>
    </row>
    <row r="74" spans="1:6" ht="34.5" customHeight="1" thickBot="1" x14ac:dyDescent="0.3">
      <c r="A74" s="149" t="s">
        <v>293</v>
      </c>
      <c r="B74" s="149" t="s">
        <v>294</v>
      </c>
      <c r="C74" s="149" t="s">
        <v>315</v>
      </c>
      <c r="D74" s="174"/>
      <c r="E74" s="4"/>
      <c r="F74" s="4"/>
    </row>
    <row r="75" spans="1:6" ht="39" customHeight="1" thickBot="1" x14ac:dyDescent="0.3">
      <c r="A75" s="149" t="s">
        <v>295</v>
      </c>
      <c r="B75" s="149" t="s">
        <v>296</v>
      </c>
      <c r="C75" s="149" t="s">
        <v>314</v>
      </c>
      <c r="D75" s="174"/>
      <c r="E75" s="4"/>
      <c r="F75" s="4"/>
    </row>
    <row r="76" spans="1:6" ht="20.100000000000001" customHeight="1" thickBot="1" x14ac:dyDescent="0.3">
      <c r="A76" s="149" t="s">
        <v>297</v>
      </c>
      <c r="B76" s="149" t="s">
        <v>298</v>
      </c>
      <c r="C76" s="149" t="s">
        <v>361</v>
      </c>
      <c r="D76" s="176"/>
      <c r="E76" s="4"/>
      <c r="F76" s="4"/>
    </row>
    <row r="77" spans="1:6" ht="33.6" customHeight="1" thickBot="1" x14ac:dyDescent="0.3">
      <c r="A77" s="149" t="s">
        <v>299</v>
      </c>
      <c r="B77" s="149" t="s">
        <v>300</v>
      </c>
      <c r="C77" s="149" t="s">
        <v>358</v>
      </c>
      <c r="D77" s="175"/>
      <c r="E77" s="4"/>
      <c r="F77" s="4"/>
    </row>
    <row r="78" spans="1:6" ht="20.45" customHeight="1" thickBot="1" x14ac:dyDescent="0.3">
      <c r="A78" s="149" t="s">
        <v>301</v>
      </c>
      <c r="B78" s="149" t="s">
        <v>302</v>
      </c>
      <c r="C78" s="149" t="s">
        <v>317</v>
      </c>
      <c r="D78" s="174"/>
      <c r="E78" s="4"/>
      <c r="F78" s="4"/>
    </row>
    <row r="79" spans="1:6" ht="49.5" customHeight="1" thickBot="1" x14ac:dyDescent="0.3">
      <c r="A79" s="149" t="s">
        <v>303</v>
      </c>
      <c r="B79" s="149" t="s">
        <v>304</v>
      </c>
      <c r="C79" s="149" t="s">
        <v>358</v>
      </c>
      <c r="D79" s="176"/>
      <c r="E79" s="4"/>
      <c r="F79" s="4"/>
    </row>
    <row r="80" spans="1:6" ht="32.25" customHeight="1" thickBot="1" x14ac:dyDescent="0.3">
      <c r="A80" s="149" t="s">
        <v>305</v>
      </c>
      <c r="B80" s="149" t="s">
        <v>306</v>
      </c>
      <c r="C80" s="150" t="s">
        <v>318</v>
      </c>
      <c r="D80" s="174"/>
      <c r="E80" s="4"/>
      <c r="F80" s="4"/>
    </row>
    <row r="81" spans="1:43" ht="36.75" customHeight="1" thickBot="1" x14ac:dyDescent="0.3">
      <c r="A81" s="149" t="s">
        <v>307</v>
      </c>
      <c r="B81" s="149" t="s">
        <v>308</v>
      </c>
      <c r="C81" s="149" t="s">
        <v>316</v>
      </c>
      <c r="D81" s="174"/>
      <c r="E81" s="4"/>
      <c r="F81" s="4"/>
    </row>
    <row r="82" spans="1:43" ht="33" customHeight="1" thickBot="1" x14ac:dyDescent="0.3">
      <c r="A82" s="149" t="s">
        <v>309</v>
      </c>
      <c r="B82" s="149" t="s">
        <v>310</v>
      </c>
      <c r="C82" s="149" t="s">
        <v>358</v>
      </c>
      <c r="D82" s="175"/>
      <c r="E82" s="4"/>
      <c r="F82" s="4"/>
    </row>
    <row r="83" spans="1:43" ht="41.25" customHeight="1" thickBot="1" x14ac:dyDescent="0.3">
      <c r="A83" s="149" t="s">
        <v>311</v>
      </c>
      <c r="B83" s="149" t="s">
        <v>312</v>
      </c>
      <c r="C83" s="149" t="s">
        <v>358</v>
      </c>
      <c r="D83" s="175"/>
      <c r="E83" s="4"/>
      <c r="F83" s="4"/>
    </row>
    <row r="84" spans="1:43" s="147" customFormat="1" ht="68.25" customHeight="1" thickBot="1" x14ac:dyDescent="0.3">
      <c r="A84" s="245" t="s">
        <v>408</v>
      </c>
      <c r="B84" s="245"/>
      <c r="C84" s="245"/>
      <c r="D84" s="174"/>
      <c r="E84" s="146"/>
      <c r="F84" s="146"/>
      <c r="G84" s="171"/>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row>
    <row r="85" spans="1:43" ht="59.25" customHeight="1" x14ac:dyDescent="0.25">
      <c r="A85" s="245" t="s">
        <v>407</v>
      </c>
      <c r="B85" s="245"/>
      <c r="C85" s="245"/>
      <c r="D85" s="162"/>
      <c r="E85" s="4"/>
      <c r="F85" s="4"/>
    </row>
    <row r="86" spans="1:43" ht="15.75" customHeight="1" x14ac:dyDescent="0.25">
      <c r="A86" s="162"/>
      <c r="B86" s="4"/>
      <c r="C86" s="4"/>
      <c r="D86" s="162"/>
      <c r="E86" s="4"/>
      <c r="F86" s="4"/>
    </row>
    <row r="87" spans="1:43" ht="15.75" customHeight="1" x14ac:dyDescent="0.25">
      <c r="A87" s="162"/>
      <c r="B87" s="4"/>
      <c r="C87" s="4"/>
      <c r="D87" s="162"/>
      <c r="E87" s="4"/>
      <c r="F87" s="4"/>
    </row>
    <row r="88" spans="1:43" ht="15.75" customHeight="1" x14ac:dyDescent="0.25">
      <c r="A88" s="162"/>
      <c r="B88" s="4"/>
      <c r="C88" s="4"/>
      <c r="D88" s="162"/>
      <c r="E88" s="4"/>
      <c r="F88" s="4"/>
    </row>
    <row r="89" spans="1:43" ht="15.75" customHeight="1" x14ac:dyDescent="0.25">
      <c r="A89" s="162"/>
      <c r="B89" s="4"/>
      <c r="C89" s="4"/>
      <c r="D89" s="162"/>
      <c r="E89" s="4"/>
      <c r="F89" s="4"/>
    </row>
    <row r="90" spans="1:43" ht="15.75" customHeight="1" x14ac:dyDescent="0.25">
      <c r="A90" s="162"/>
      <c r="B90" s="4"/>
      <c r="C90" s="4"/>
      <c r="D90" s="162"/>
      <c r="E90" s="4"/>
      <c r="F90" s="4"/>
    </row>
    <row r="91" spans="1:43" ht="15.75" customHeight="1" x14ac:dyDescent="0.25">
      <c r="A91" s="162"/>
      <c r="B91" s="4"/>
      <c r="C91" s="4"/>
      <c r="D91" s="162"/>
      <c r="E91" s="4"/>
      <c r="F91" s="4"/>
    </row>
    <row r="92" spans="1:43" ht="15.75" customHeight="1" x14ac:dyDescent="0.25">
      <c r="A92" s="162"/>
      <c r="B92" s="4"/>
      <c r="C92" s="4"/>
      <c r="D92" s="162"/>
      <c r="E92" s="4"/>
      <c r="F92" s="4"/>
    </row>
    <row r="93" spans="1:43" ht="15.75" customHeight="1" x14ac:dyDescent="0.25">
      <c r="A93" s="162"/>
      <c r="B93" s="4"/>
      <c r="C93" s="4"/>
      <c r="D93" s="162"/>
      <c r="E93" s="4"/>
      <c r="F93" s="4"/>
    </row>
    <row r="94" spans="1:43" ht="15.75" customHeight="1" x14ac:dyDescent="0.25">
      <c r="A94" s="162"/>
      <c r="B94" s="4"/>
      <c r="C94" s="4"/>
      <c r="D94" s="162"/>
      <c r="E94" s="4"/>
      <c r="F94" s="4"/>
    </row>
    <row r="95" spans="1:43" ht="15.75" customHeight="1" x14ac:dyDescent="0.25">
      <c r="A95" s="162"/>
      <c r="B95" s="4"/>
      <c r="C95" s="4"/>
      <c r="D95" s="162"/>
      <c r="E95" s="4"/>
      <c r="F95" s="4"/>
    </row>
    <row r="96" spans="1:43" ht="15.75" customHeight="1" x14ac:dyDescent="0.25">
      <c r="A96" s="162"/>
      <c r="B96" s="4"/>
      <c r="C96" s="4"/>
      <c r="D96" s="162"/>
      <c r="E96" s="4"/>
      <c r="F96" s="4"/>
    </row>
    <row r="97" spans="1:6" ht="15.75" customHeight="1" x14ac:dyDescent="0.25">
      <c r="A97" s="162"/>
      <c r="B97" s="4"/>
      <c r="C97" s="4"/>
      <c r="D97" s="162"/>
      <c r="E97" s="4"/>
      <c r="F97" s="4"/>
    </row>
    <row r="98" spans="1:6" ht="15.75" customHeight="1" x14ac:dyDescent="0.25">
      <c r="A98" s="162"/>
      <c r="B98" s="4"/>
      <c r="C98" s="4"/>
      <c r="D98" s="162"/>
      <c r="E98" s="4"/>
      <c r="F98" s="4"/>
    </row>
    <row r="99" spans="1:6" ht="15.75" customHeight="1" x14ac:dyDescent="0.25">
      <c r="A99" s="162"/>
      <c r="B99" s="4"/>
      <c r="C99" s="4"/>
      <c r="D99" s="162"/>
      <c r="E99" s="4"/>
      <c r="F99" s="4"/>
    </row>
    <row r="100" spans="1:6" ht="15.75" customHeight="1" x14ac:dyDescent="0.25">
      <c r="A100" s="162"/>
      <c r="B100" s="4"/>
      <c r="C100" s="4"/>
      <c r="D100" s="162"/>
      <c r="E100" s="4"/>
      <c r="F100" s="4"/>
    </row>
    <row r="101" spans="1:6" ht="15.75" customHeight="1" x14ac:dyDescent="0.25">
      <c r="A101" s="162"/>
      <c r="B101" s="4"/>
      <c r="C101" s="4"/>
      <c r="D101" s="162"/>
      <c r="E101" s="4"/>
      <c r="F101" s="4"/>
    </row>
    <row r="102" spans="1:6" ht="15.75" customHeight="1" x14ac:dyDescent="0.25">
      <c r="A102" s="162"/>
      <c r="B102" s="4"/>
      <c r="C102" s="4"/>
      <c r="D102" s="162"/>
      <c r="E102" s="4"/>
      <c r="F102" s="4"/>
    </row>
    <row r="103" spans="1:6" ht="15.75" customHeight="1" x14ac:dyDescent="0.25">
      <c r="A103" s="162"/>
      <c r="B103" s="4"/>
      <c r="C103" s="4"/>
      <c r="D103" s="162"/>
      <c r="E103" s="4"/>
      <c r="F103" s="4"/>
    </row>
    <row r="104" spans="1:6" ht="15.75" customHeight="1" x14ac:dyDescent="0.25">
      <c r="A104" s="162"/>
      <c r="B104" s="4"/>
      <c r="C104" s="4"/>
      <c r="D104" s="162"/>
      <c r="E104" s="4"/>
      <c r="F104" s="4"/>
    </row>
    <row r="105" spans="1:6" ht="15.75" customHeight="1" x14ac:dyDescent="0.25">
      <c r="A105" s="162"/>
      <c r="B105" s="4"/>
      <c r="C105" s="4"/>
      <c r="D105" s="162"/>
      <c r="E105" s="4"/>
      <c r="F105" s="4"/>
    </row>
    <row r="106" spans="1:6" ht="15.75" customHeight="1" x14ac:dyDescent="0.25">
      <c r="A106" s="162"/>
      <c r="B106" s="4"/>
      <c r="C106" s="4"/>
      <c r="D106" s="162"/>
      <c r="E106" s="4"/>
      <c r="F106" s="4"/>
    </row>
    <row r="107" spans="1:6" ht="15.75" customHeight="1" x14ac:dyDescent="0.25">
      <c r="A107" s="162"/>
      <c r="B107" s="4"/>
      <c r="C107" s="4"/>
      <c r="D107" s="162"/>
      <c r="E107" s="4"/>
      <c r="F107" s="4"/>
    </row>
    <row r="108" spans="1:6" ht="15.75" customHeight="1" x14ac:dyDescent="0.25">
      <c r="A108" s="162"/>
      <c r="B108" s="4"/>
      <c r="C108" s="4"/>
      <c r="D108" s="162"/>
      <c r="E108" s="4"/>
      <c r="F108" s="4"/>
    </row>
    <row r="109" spans="1:6" ht="15.75" customHeight="1" x14ac:dyDescent="0.25">
      <c r="A109" s="162"/>
      <c r="B109" s="4"/>
      <c r="C109" s="4"/>
      <c r="D109" s="162"/>
      <c r="E109" s="4"/>
      <c r="F109" s="4"/>
    </row>
    <row r="110" spans="1:6" ht="15.75" customHeight="1" x14ac:dyDescent="0.25">
      <c r="A110" s="162"/>
      <c r="B110" s="4"/>
      <c r="C110" s="4"/>
      <c r="D110" s="162"/>
      <c r="E110" s="4"/>
      <c r="F110" s="4"/>
    </row>
    <row r="111" spans="1:6" ht="15.75" customHeight="1" x14ac:dyDescent="0.25">
      <c r="A111" s="162"/>
      <c r="B111" s="4"/>
      <c r="C111" s="4"/>
      <c r="D111" s="162"/>
      <c r="E111" s="4"/>
      <c r="F111" s="4"/>
    </row>
    <row r="112" spans="1:6" ht="15.75" customHeight="1" x14ac:dyDescent="0.25">
      <c r="A112" s="162"/>
      <c r="B112" s="4"/>
      <c r="C112" s="4"/>
      <c r="D112" s="162"/>
      <c r="E112" s="4"/>
      <c r="F112" s="4"/>
    </row>
    <row r="113" spans="1:6" ht="15.75" customHeight="1" x14ac:dyDescent="0.25">
      <c r="A113" s="162"/>
      <c r="B113" s="4"/>
      <c r="C113" s="4"/>
      <c r="D113" s="162"/>
      <c r="E113" s="4"/>
      <c r="F113" s="4"/>
    </row>
    <row r="114" spans="1:6" ht="15.75" customHeight="1" x14ac:dyDescent="0.25">
      <c r="A114" s="162"/>
      <c r="B114" s="4"/>
      <c r="C114" s="4"/>
      <c r="D114" s="162"/>
      <c r="E114" s="4"/>
      <c r="F114" s="4"/>
    </row>
    <row r="115" spans="1:6" ht="15.75" customHeight="1" x14ac:dyDescent="0.25">
      <c r="A115" s="162"/>
      <c r="B115" s="4"/>
      <c r="C115" s="4"/>
      <c r="D115" s="162"/>
      <c r="E115" s="4"/>
      <c r="F115" s="4"/>
    </row>
    <row r="116" spans="1:6" ht="15.75" customHeight="1" x14ac:dyDescent="0.25">
      <c r="A116" s="162"/>
      <c r="B116" s="4"/>
      <c r="C116" s="4"/>
      <c r="D116" s="162"/>
      <c r="E116" s="4"/>
      <c r="F116" s="4"/>
    </row>
    <row r="117" spans="1:6" ht="15.75" customHeight="1" x14ac:dyDescent="0.25">
      <c r="A117" s="162"/>
      <c r="B117" s="4"/>
      <c r="C117" s="4"/>
      <c r="D117" s="162"/>
      <c r="E117" s="4"/>
      <c r="F117" s="4"/>
    </row>
    <row r="118" spans="1:6" ht="15.75" customHeight="1" x14ac:dyDescent="0.25">
      <c r="A118" s="162"/>
      <c r="B118" s="4"/>
      <c r="C118" s="4"/>
      <c r="D118" s="162"/>
      <c r="E118" s="4"/>
      <c r="F118" s="4"/>
    </row>
    <row r="119" spans="1:6" ht="15.75" customHeight="1" x14ac:dyDescent="0.25">
      <c r="A119" s="162"/>
      <c r="B119" s="4"/>
      <c r="C119" s="4"/>
      <c r="D119" s="162"/>
      <c r="E119" s="4"/>
      <c r="F119" s="4"/>
    </row>
    <row r="120" spans="1:6" ht="15.75" customHeight="1" x14ac:dyDescent="0.25">
      <c r="A120" s="162"/>
      <c r="B120" s="4"/>
      <c r="C120" s="4"/>
      <c r="D120" s="162"/>
      <c r="E120" s="4"/>
      <c r="F120" s="4"/>
    </row>
    <row r="121" spans="1:6" ht="15.75" customHeight="1" x14ac:dyDescent="0.25">
      <c r="A121" s="162"/>
      <c r="B121" s="4"/>
      <c r="C121" s="4"/>
      <c r="D121" s="162"/>
      <c r="E121" s="4"/>
      <c r="F121" s="4"/>
    </row>
    <row r="122" spans="1:6" ht="15.75" customHeight="1" x14ac:dyDescent="0.25">
      <c r="A122" s="162"/>
      <c r="B122" s="4"/>
      <c r="C122" s="4"/>
      <c r="D122" s="162"/>
      <c r="E122" s="4"/>
      <c r="F122" s="4"/>
    </row>
    <row r="123" spans="1:6" ht="15.75" customHeight="1" x14ac:dyDescent="0.25">
      <c r="A123" s="162"/>
      <c r="B123" s="4"/>
      <c r="C123" s="4"/>
      <c r="D123" s="162"/>
      <c r="E123" s="4"/>
      <c r="F123" s="4"/>
    </row>
    <row r="124" spans="1:6" ht="15.75" customHeight="1" x14ac:dyDescent="0.25">
      <c r="A124" s="162"/>
      <c r="B124" s="4"/>
      <c r="C124" s="4"/>
      <c r="D124" s="162"/>
      <c r="E124" s="4"/>
      <c r="F124" s="4"/>
    </row>
    <row r="125" spans="1:6" ht="15.75" customHeight="1" x14ac:dyDescent="0.25">
      <c r="A125" s="162"/>
      <c r="B125" s="4"/>
      <c r="C125" s="4"/>
      <c r="D125" s="162"/>
      <c r="E125" s="4"/>
      <c r="F125" s="4"/>
    </row>
    <row r="126" spans="1:6" ht="15.75" customHeight="1" x14ac:dyDescent="0.25">
      <c r="A126" s="162"/>
      <c r="B126" s="4"/>
      <c r="C126" s="4"/>
      <c r="D126" s="162"/>
      <c r="E126" s="4"/>
      <c r="F126" s="4"/>
    </row>
    <row r="127" spans="1:6" ht="15.75" customHeight="1" x14ac:dyDescent="0.25">
      <c r="A127" s="162"/>
      <c r="B127" s="4"/>
      <c r="C127" s="4"/>
      <c r="D127" s="162"/>
      <c r="E127" s="4"/>
      <c r="F127" s="4"/>
    </row>
    <row r="128" spans="1:6" ht="15.75" customHeight="1" x14ac:dyDescent="0.25">
      <c r="A128" s="162"/>
      <c r="B128" s="4"/>
      <c r="C128" s="4"/>
      <c r="D128" s="162"/>
      <c r="E128" s="4"/>
      <c r="F128" s="4"/>
    </row>
    <row r="129" spans="1:6" ht="15.75" customHeight="1" x14ac:dyDescent="0.25">
      <c r="A129" s="162"/>
      <c r="B129" s="4"/>
      <c r="C129" s="4"/>
      <c r="D129" s="162"/>
      <c r="E129" s="4"/>
      <c r="F129" s="4"/>
    </row>
    <row r="130" spans="1:6" ht="15.75" customHeight="1" x14ac:dyDescent="0.25">
      <c r="A130" s="162"/>
      <c r="B130" s="4"/>
      <c r="C130" s="4"/>
      <c r="D130" s="162"/>
      <c r="E130" s="4"/>
      <c r="F130" s="4"/>
    </row>
    <row r="131" spans="1:6" ht="15.75" customHeight="1" x14ac:dyDescent="0.25">
      <c r="A131" s="162"/>
      <c r="B131" s="4"/>
      <c r="C131" s="4"/>
      <c r="D131" s="162"/>
      <c r="E131" s="4"/>
      <c r="F131" s="4"/>
    </row>
    <row r="132" spans="1:6" ht="15.75" customHeight="1" x14ac:dyDescent="0.25">
      <c r="A132" s="162"/>
      <c r="B132" s="4"/>
      <c r="C132" s="4"/>
      <c r="D132" s="162"/>
      <c r="E132" s="4"/>
      <c r="F132" s="4"/>
    </row>
    <row r="133" spans="1:6" ht="15.75" customHeight="1" x14ac:dyDescent="0.25">
      <c r="A133" s="162"/>
      <c r="B133" s="4"/>
      <c r="C133" s="4"/>
      <c r="D133" s="162"/>
      <c r="E133" s="4"/>
      <c r="F133" s="4"/>
    </row>
    <row r="134" spans="1:6" ht="15.75" customHeight="1" x14ac:dyDescent="0.25">
      <c r="A134" s="162"/>
      <c r="B134" s="4"/>
      <c r="C134" s="4"/>
      <c r="D134" s="162"/>
      <c r="E134" s="4"/>
      <c r="F134" s="4"/>
    </row>
    <row r="135" spans="1:6" ht="15.75" customHeight="1" x14ac:dyDescent="0.25">
      <c r="A135" s="162"/>
      <c r="B135" s="4"/>
      <c r="C135" s="4"/>
      <c r="D135" s="162"/>
      <c r="E135" s="4"/>
      <c r="F135" s="4"/>
    </row>
    <row r="136" spans="1:6" ht="15.75" customHeight="1" x14ac:dyDescent="0.25">
      <c r="A136" s="162"/>
      <c r="B136" s="4"/>
      <c r="C136" s="4"/>
      <c r="D136" s="162"/>
      <c r="E136" s="4"/>
      <c r="F136" s="4"/>
    </row>
    <row r="137" spans="1:6" ht="15.75" customHeight="1" x14ac:dyDescent="0.25">
      <c r="A137" s="162"/>
      <c r="B137" s="4"/>
      <c r="C137" s="4"/>
      <c r="D137" s="162"/>
      <c r="E137" s="4"/>
      <c r="F137" s="4"/>
    </row>
    <row r="138" spans="1:6" ht="15.75" customHeight="1" x14ac:dyDescent="0.25">
      <c r="A138" s="162"/>
      <c r="B138" s="4"/>
      <c r="C138" s="4"/>
      <c r="D138" s="162"/>
      <c r="E138" s="4"/>
      <c r="F138" s="4"/>
    </row>
    <row r="139" spans="1:6" ht="15.75" customHeight="1" x14ac:dyDescent="0.25">
      <c r="A139" s="162"/>
      <c r="B139" s="4"/>
      <c r="C139" s="4"/>
      <c r="D139" s="162"/>
      <c r="E139" s="4"/>
      <c r="F139" s="4"/>
    </row>
    <row r="140" spans="1:6" ht="15.75" customHeight="1" x14ac:dyDescent="0.25">
      <c r="A140" s="162"/>
      <c r="B140" s="4"/>
      <c r="C140" s="4"/>
      <c r="D140" s="162"/>
      <c r="E140" s="4"/>
      <c r="F140" s="4"/>
    </row>
    <row r="141" spans="1:6" ht="15.75" customHeight="1" x14ac:dyDescent="0.25">
      <c r="A141" s="162"/>
      <c r="B141" s="4"/>
      <c r="C141" s="4"/>
      <c r="D141" s="162"/>
      <c r="E141" s="4"/>
      <c r="F141" s="4"/>
    </row>
    <row r="142" spans="1:6" ht="15.75" customHeight="1" x14ac:dyDescent="0.25">
      <c r="A142" s="162"/>
      <c r="B142" s="4"/>
      <c r="C142" s="4"/>
      <c r="D142" s="162"/>
      <c r="E142" s="4"/>
      <c r="F142" s="4"/>
    </row>
    <row r="143" spans="1:6" ht="15.75" customHeight="1" x14ac:dyDescent="0.25">
      <c r="A143" s="162"/>
      <c r="B143" s="4"/>
      <c r="C143" s="4"/>
      <c r="D143" s="162"/>
      <c r="E143" s="4"/>
      <c r="F143" s="4"/>
    </row>
    <row r="144" spans="1:6" ht="15.75" customHeight="1" x14ac:dyDescent="0.25">
      <c r="A144" s="162"/>
      <c r="B144" s="4"/>
      <c r="C144" s="4"/>
      <c r="D144" s="162"/>
      <c r="E144" s="4"/>
      <c r="F144" s="4"/>
    </row>
    <row r="145" spans="1:6" ht="15.75" customHeight="1" x14ac:dyDescent="0.25">
      <c r="A145" s="162"/>
      <c r="B145" s="4"/>
      <c r="C145" s="4"/>
      <c r="D145" s="162"/>
      <c r="E145" s="4"/>
      <c r="F145" s="4"/>
    </row>
    <row r="146" spans="1:6" ht="15.75" customHeight="1" x14ac:dyDescent="0.25">
      <c r="A146" s="162"/>
      <c r="B146" s="4"/>
      <c r="C146" s="4"/>
      <c r="D146" s="162"/>
      <c r="E146" s="4"/>
      <c r="F146" s="4"/>
    </row>
    <row r="147" spans="1:6" ht="15.75" customHeight="1" x14ac:dyDescent="0.25">
      <c r="A147" s="162"/>
      <c r="B147" s="4"/>
      <c r="C147" s="4"/>
      <c r="D147" s="162"/>
      <c r="E147" s="4"/>
      <c r="F147" s="4"/>
    </row>
    <row r="148" spans="1:6" ht="15.75" customHeight="1" x14ac:dyDescent="0.25">
      <c r="A148" s="162"/>
      <c r="B148" s="4"/>
      <c r="C148" s="4"/>
      <c r="D148" s="162"/>
      <c r="E148" s="4"/>
      <c r="F148" s="4"/>
    </row>
    <row r="149" spans="1:6" ht="15.75" customHeight="1" x14ac:dyDescent="0.25">
      <c r="A149" s="162"/>
      <c r="B149" s="4"/>
      <c r="C149" s="4"/>
      <c r="D149" s="162"/>
      <c r="E149" s="4"/>
      <c r="F149" s="4"/>
    </row>
    <row r="150" spans="1:6" ht="15.75" customHeight="1" x14ac:dyDescent="0.25">
      <c r="A150" s="162"/>
      <c r="B150" s="4"/>
      <c r="C150" s="4"/>
      <c r="D150" s="162"/>
      <c r="E150" s="4"/>
      <c r="F150" s="4"/>
    </row>
    <row r="151" spans="1:6" ht="15.75" customHeight="1" x14ac:dyDescent="0.25">
      <c r="A151" s="162"/>
      <c r="B151" s="4"/>
      <c r="C151" s="4"/>
      <c r="D151" s="162"/>
      <c r="E151" s="4"/>
      <c r="F151" s="4"/>
    </row>
    <row r="152" spans="1:6" ht="15.75" customHeight="1" x14ac:dyDescent="0.25">
      <c r="A152" s="162"/>
      <c r="B152" s="4"/>
      <c r="C152" s="4"/>
      <c r="D152" s="162"/>
      <c r="E152" s="4"/>
      <c r="F152" s="4"/>
    </row>
    <row r="153" spans="1:6" ht="15.75" customHeight="1" x14ac:dyDescent="0.25">
      <c r="A153" s="162"/>
      <c r="B153" s="4"/>
      <c r="C153" s="4"/>
      <c r="D153" s="162"/>
      <c r="E153" s="4"/>
      <c r="F153" s="4"/>
    </row>
    <row r="154" spans="1:6" ht="15.75" customHeight="1" x14ac:dyDescent="0.25">
      <c r="A154" s="162"/>
      <c r="B154" s="4"/>
      <c r="C154" s="4"/>
      <c r="D154" s="162"/>
      <c r="E154" s="4"/>
      <c r="F154" s="4"/>
    </row>
    <row r="155" spans="1:6" ht="15.75" customHeight="1" x14ac:dyDescent="0.25">
      <c r="A155" s="162"/>
      <c r="B155" s="4"/>
      <c r="C155" s="4"/>
      <c r="D155" s="162"/>
      <c r="E155" s="4"/>
      <c r="F155" s="4"/>
    </row>
    <row r="156" spans="1:6" ht="15.75" customHeight="1" x14ac:dyDescent="0.25">
      <c r="A156" s="162"/>
      <c r="B156" s="4"/>
      <c r="C156" s="4"/>
      <c r="D156" s="162"/>
      <c r="E156" s="4"/>
      <c r="F156" s="4"/>
    </row>
    <row r="157" spans="1:6" ht="15.75" customHeight="1" x14ac:dyDescent="0.25">
      <c r="A157" s="162"/>
      <c r="B157" s="4"/>
      <c r="C157" s="4"/>
      <c r="D157" s="162"/>
      <c r="E157" s="4"/>
      <c r="F157" s="4"/>
    </row>
    <row r="158" spans="1:6" ht="15.75" customHeight="1" x14ac:dyDescent="0.25">
      <c r="A158" s="162"/>
      <c r="B158" s="4"/>
      <c r="C158" s="4"/>
      <c r="D158" s="162"/>
      <c r="E158" s="4"/>
      <c r="F158" s="4"/>
    </row>
    <row r="159" spans="1:6" ht="15.75" customHeight="1" x14ac:dyDescent="0.25">
      <c r="A159" s="162"/>
      <c r="B159" s="4"/>
      <c r="C159" s="4"/>
      <c r="D159" s="162"/>
      <c r="E159" s="4"/>
      <c r="F159" s="4"/>
    </row>
    <row r="160" spans="1:6" ht="15.75" customHeight="1" x14ac:dyDescent="0.25">
      <c r="A160" s="162"/>
      <c r="B160" s="4"/>
      <c r="C160" s="4"/>
      <c r="D160" s="162"/>
      <c r="E160" s="4"/>
      <c r="F160" s="4"/>
    </row>
    <row r="161" spans="1:6" ht="15.75" customHeight="1" x14ac:dyDescent="0.25">
      <c r="A161" s="162"/>
      <c r="B161" s="4"/>
      <c r="C161" s="4"/>
      <c r="D161" s="162"/>
      <c r="E161" s="4"/>
      <c r="F161" s="4"/>
    </row>
    <row r="162" spans="1:6" ht="15.75" customHeight="1" x14ac:dyDescent="0.25">
      <c r="A162" s="162"/>
      <c r="B162" s="4"/>
      <c r="C162" s="4"/>
      <c r="D162" s="162"/>
      <c r="E162" s="4"/>
      <c r="F162" s="4"/>
    </row>
    <row r="163" spans="1:6" ht="15.75" customHeight="1" x14ac:dyDescent="0.25">
      <c r="A163" s="162"/>
      <c r="B163" s="4"/>
      <c r="C163" s="4"/>
      <c r="D163" s="162"/>
      <c r="E163" s="4"/>
      <c r="F163" s="4"/>
    </row>
    <row r="164" spans="1:6" ht="15.75" customHeight="1" x14ac:dyDescent="0.25">
      <c r="A164" s="162"/>
      <c r="B164" s="4"/>
      <c r="C164" s="4"/>
      <c r="D164" s="162"/>
      <c r="E164" s="4"/>
      <c r="F164" s="4"/>
    </row>
    <row r="165" spans="1:6" ht="15.75" customHeight="1" x14ac:dyDescent="0.25">
      <c r="A165" s="162"/>
      <c r="B165" s="4"/>
      <c r="C165" s="4"/>
      <c r="D165" s="162"/>
      <c r="E165" s="4"/>
      <c r="F165" s="4"/>
    </row>
    <row r="166" spans="1:6" ht="15.75" customHeight="1" x14ac:dyDescent="0.25">
      <c r="A166" s="162"/>
      <c r="B166" s="4"/>
      <c r="C166" s="4"/>
      <c r="D166" s="162"/>
      <c r="E166" s="4"/>
      <c r="F166" s="4"/>
    </row>
    <row r="167" spans="1:6" ht="15.75" customHeight="1" x14ac:dyDescent="0.25">
      <c r="A167" s="162"/>
      <c r="B167" s="4"/>
      <c r="C167" s="4"/>
      <c r="D167" s="162"/>
      <c r="E167" s="4"/>
      <c r="F167" s="4"/>
    </row>
    <row r="168" spans="1:6" ht="15.75" customHeight="1" x14ac:dyDescent="0.25">
      <c r="A168" s="162"/>
      <c r="B168" s="4"/>
      <c r="C168" s="4"/>
      <c r="D168" s="162"/>
      <c r="E168" s="4"/>
      <c r="F168" s="4"/>
    </row>
    <row r="169" spans="1:6" ht="15.75" customHeight="1" x14ac:dyDescent="0.25">
      <c r="A169" s="162"/>
      <c r="B169" s="4"/>
      <c r="C169" s="4"/>
      <c r="D169" s="162"/>
      <c r="E169" s="4"/>
      <c r="F169" s="4"/>
    </row>
    <row r="170" spans="1:6" ht="15.75" customHeight="1" x14ac:dyDescent="0.25">
      <c r="A170" s="162"/>
      <c r="B170" s="4"/>
      <c r="C170" s="4"/>
      <c r="D170" s="162"/>
      <c r="E170" s="4"/>
      <c r="F170" s="4"/>
    </row>
    <row r="171" spans="1:6" ht="15.75" customHeight="1" x14ac:dyDescent="0.25">
      <c r="A171" s="162"/>
      <c r="B171" s="4"/>
      <c r="C171" s="4"/>
      <c r="D171" s="162"/>
      <c r="E171" s="4"/>
      <c r="F171" s="4"/>
    </row>
    <row r="172" spans="1:6" ht="15.75" customHeight="1" x14ac:dyDescent="0.25">
      <c r="A172" s="162"/>
      <c r="B172" s="4"/>
      <c r="C172" s="4"/>
      <c r="D172" s="162"/>
      <c r="E172" s="4"/>
      <c r="F172" s="4"/>
    </row>
    <row r="173" spans="1:6" ht="15.75" customHeight="1" x14ac:dyDescent="0.25">
      <c r="A173" s="162"/>
      <c r="B173" s="4"/>
      <c r="C173" s="4"/>
      <c r="D173" s="162"/>
      <c r="E173" s="4"/>
      <c r="F173" s="4"/>
    </row>
    <row r="174" spans="1:6" ht="15.75" customHeight="1" x14ac:dyDescent="0.25">
      <c r="A174" s="162"/>
      <c r="B174" s="4"/>
      <c r="C174" s="4"/>
      <c r="D174" s="162"/>
      <c r="E174" s="4"/>
      <c r="F174" s="4"/>
    </row>
    <row r="175" spans="1:6" ht="15.75" customHeight="1" x14ac:dyDescent="0.25">
      <c r="A175" s="162"/>
      <c r="B175" s="4"/>
      <c r="C175" s="4"/>
      <c r="D175" s="162"/>
      <c r="E175" s="4"/>
      <c r="F175" s="4"/>
    </row>
    <row r="176" spans="1:6" ht="15.75" customHeight="1" x14ac:dyDescent="0.25">
      <c r="A176" s="162"/>
      <c r="B176" s="4"/>
      <c r="C176" s="4"/>
      <c r="D176" s="162"/>
      <c r="E176" s="4"/>
      <c r="F176" s="4"/>
    </row>
    <row r="177" spans="1:6" ht="15.75" customHeight="1" x14ac:dyDescent="0.25">
      <c r="A177" s="162"/>
      <c r="B177" s="4"/>
      <c r="C177" s="4"/>
      <c r="D177" s="162"/>
      <c r="E177" s="4"/>
      <c r="F177" s="4"/>
    </row>
    <row r="178" spans="1:6" ht="15.75" customHeight="1" x14ac:dyDescent="0.25">
      <c r="A178" s="162"/>
      <c r="B178" s="4"/>
      <c r="C178" s="4"/>
      <c r="D178" s="162"/>
      <c r="E178" s="4"/>
      <c r="F178" s="4"/>
    </row>
    <row r="179" spans="1:6" ht="15.75" customHeight="1" x14ac:dyDescent="0.25">
      <c r="A179" s="162"/>
      <c r="B179" s="4"/>
      <c r="C179" s="4"/>
      <c r="D179" s="162"/>
      <c r="E179" s="4"/>
      <c r="F179" s="4"/>
    </row>
    <row r="180" spans="1:6" ht="15.75" customHeight="1" x14ac:dyDescent="0.25">
      <c r="A180" s="162"/>
      <c r="B180" s="4"/>
      <c r="C180" s="4"/>
      <c r="D180" s="162"/>
      <c r="E180" s="4"/>
      <c r="F180" s="4"/>
    </row>
    <row r="181" spans="1:6" ht="15.75" customHeight="1" x14ac:dyDescent="0.25">
      <c r="A181" s="162"/>
      <c r="B181" s="4"/>
      <c r="C181" s="4"/>
      <c r="D181" s="162"/>
      <c r="E181" s="4"/>
      <c r="F181" s="4"/>
    </row>
    <row r="182" spans="1:6" ht="15.75" customHeight="1" x14ac:dyDescent="0.25">
      <c r="A182" s="162"/>
      <c r="B182" s="4"/>
      <c r="C182" s="4"/>
      <c r="D182" s="162"/>
      <c r="E182" s="4"/>
      <c r="F182" s="4"/>
    </row>
    <row r="183" spans="1:6" ht="15.75" customHeight="1" x14ac:dyDescent="0.25">
      <c r="A183" s="162"/>
      <c r="B183" s="4"/>
      <c r="C183" s="4"/>
      <c r="D183" s="162"/>
      <c r="E183" s="4"/>
      <c r="F183" s="4"/>
    </row>
    <row r="184" spans="1:6" ht="15.75" customHeight="1" x14ac:dyDescent="0.25">
      <c r="A184" s="162"/>
      <c r="B184" s="4"/>
      <c r="C184" s="4"/>
      <c r="D184" s="162"/>
      <c r="E184" s="4"/>
      <c r="F184" s="4"/>
    </row>
    <row r="185" spans="1:6" ht="15.75" customHeight="1" x14ac:dyDescent="0.25">
      <c r="A185" s="162"/>
      <c r="B185" s="4"/>
      <c r="C185" s="4"/>
      <c r="D185" s="162"/>
      <c r="E185" s="4"/>
      <c r="F185" s="4"/>
    </row>
    <row r="186" spans="1:6" ht="15.75" customHeight="1" x14ac:dyDescent="0.25">
      <c r="A186" s="162"/>
      <c r="B186" s="4"/>
      <c r="C186" s="4"/>
      <c r="D186" s="162"/>
      <c r="E186" s="4"/>
      <c r="F186" s="4"/>
    </row>
    <row r="187" spans="1:6" ht="15.75" customHeight="1" x14ac:dyDescent="0.25">
      <c r="A187" s="162"/>
      <c r="B187" s="4"/>
      <c r="C187" s="4"/>
      <c r="D187" s="162"/>
      <c r="E187" s="4"/>
      <c r="F187" s="4"/>
    </row>
    <row r="188" spans="1:6" ht="15.75" customHeight="1" x14ac:dyDescent="0.25">
      <c r="A188" s="162"/>
      <c r="B188" s="4"/>
      <c r="C188" s="4"/>
      <c r="D188" s="162"/>
      <c r="E188" s="4"/>
      <c r="F188" s="4"/>
    </row>
    <row r="189" spans="1:6" ht="15.75" customHeight="1" x14ac:dyDescent="0.25">
      <c r="A189" s="162"/>
      <c r="B189" s="4"/>
      <c r="C189" s="4"/>
      <c r="D189" s="162"/>
      <c r="E189" s="4"/>
      <c r="F189" s="4"/>
    </row>
    <row r="190" spans="1:6" ht="15.75" customHeight="1" x14ac:dyDescent="0.25">
      <c r="A190" s="162"/>
      <c r="B190" s="4"/>
      <c r="C190" s="4"/>
      <c r="D190" s="162"/>
      <c r="E190" s="4"/>
      <c r="F190" s="4"/>
    </row>
    <row r="191" spans="1:6" ht="15.75" customHeight="1" x14ac:dyDescent="0.25">
      <c r="A191" s="162"/>
      <c r="B191" s="4"/>
      <c r="C191" s="4"/>
      <c r="D191" s="162"/>
      <c r="E191" s="4"/>
      <c r="F191" s="4"/>
    </row>
    <row r="192" spans="1:6" ht="15.75" customHeight="1" x14ac:dyDescent="0.25">
      <c r="A192" s="162"/>
      <c r="B192" s="4"/>
      <c r="C192" s="4"/>
      <c r="D192" s="162"/>
      <c r="E192" s="4"/>
      <c r="F192" s="4"/>
    </row>
    <row r="193" spans="1:6" ht="15.75" customHeight="1" x14ac:dyDescent="0.25">
      <c r="A193" s="162"/>
      <c r="B193" s="4"/>
      <c r="C193" s="4"/>
      <c r="D193" s="162"/>
      <c r="E193" s="4"/>
      <c r="F193" s="4"/>
    </row>
    <row r="194" spans="1:6" ht="15.75" customHeight="1" x14ac:dyDescent="0.25">
      <c r="A194" s="162"/>
      <c r="B194" s="4"/>
      <c r="C194" s="4"/>
      <c r="D194" s="162"/>
      <c r="E194" s="4"/>
      <c r="F194" s="4"/>
    </row>
    <row r="195" spans="1:6" ht="15.75" customHeight="1" x14ac:dyDescent="0.25">
      <c r="A195" s="162"/>
      <c r="B195" s="4"/>
      <c r="C195" s="4"/>
      <c r="D195" s="162"/>
      <c r="E195" s="4"/>
      <c r="F195" s="4"/>
    </row>
    <row r="196" spans="1:6" ht="15.75" customHeight="1" x14ac:dyDescent="0.25">
      <c r="A196" s="162"/>
      <c r="B196" s="4"/>
      <c r="C196" s="4"/>
      <c r="D196" s="162"/>
      <c r="E196" s="4"/>
      <c r="F196" s="4"/>
    </row>
    <row r="197" spans="1:6" ht="15.75" customHeight="1" x14ac:dyDescent="0.25">
      <c r="A197" s="162"/>
      <c r="B197" s="4"/>
      <c r="C197" s="4"/>
      <c r="D197" s="162"/>
      <c r="E197" s="4"/>
      <c r="F197" s="4"/>
    </row>
    <row r="198" spans="1:6" ht="15.75" customHeight="1" x14ac:dyDescent="0.25">
      <c r="A198" s="162"/>
      <c r="B198" s="4"/>
      <c r="C198" s="4"/>
      <c r="D198" s="162"/>
      <c r="E198" s="4"/>
      <c r="F198" s="4"/>
    </row>
    <row r="199" spans="1:6" ht="15.75" customHeight="1" x14ac:dyDescent="0.25">
      <c r="A199" s="162"/>
      <c r="B199" s="4"/>
      <c r="C199" s="4"/>
      <c r="D199" s="162"/>
      <c r="E199" s="4"/>
      <c r="F199" s="4"/>
    </row>
    <row r="200" spans="1:6" ht="15.75" customHeight="1" x14ac:dyDescent="0.25">
      <c r="A200" s="162"/>
      <c r="B200" s="4"/>
      <c r="C200" s="4"/>
      <c r="D200" s="162"/>
      <c r="E200" s="4"/>
      <c r="F200" s="4"/>
    </row>
    <row r="201" spans="1:6" ht="15.75" customHeight="1" x14ac:dyDescent="0.25">
      <c r="A201" s="162"/>
      <c r="B201" s="4"/>
      <c r="C201" s="4"/>
      <c r="D201" s="162"/>
      <c r="E201" s="4"/>
      <c r="F201" s="4"/>
    </row>
    <row r="202" spans="1:6" ht="15.75" customHeight="1" x14ac:dyDescent="0.25">
      <c r="A202" s="162"/>
      <c r="B202" s="4"/>
      <c r="C202" s="4"/>
      <c r="D202" s="162"/>
      <c r="E202" s="4"/>
      <c r="F202" s="4"/>
    </row>
    <row r="203" spans="1:6" ht="15.75" customHeight="1" x14ac:dyDescent="0.25">
      <c r="A203" s="162"/>
      <c r="B203" s="4"/>
      <c r="C203" s="4"/>
      <c r="D203" s="162"/>
      <c r="E203" s="4"/>
      <c r="F203" s="4"/>
    </row>
    <row r="204" spans="1:6" ht="15.75" customHeight="1" x14ac:dyDescent="0.25">
      <c r="A204" s="162"/>
      <c r="B204" s="4"/>
      <c r="C204" s="4"/>
      <c r="D204" s="162"/>
      <c r="E204" s="4"/>
      <c r="F204" s="4"/>
    </row>
    <row r="205" spans="1:6" ht="15.75" customHeight="1" x14ac:dyDescent="0.25">
      <c r="A205" s="162"/>
      <c r="B205" s="4"/>
      <c r="C205" s="4"/>
      <c r="D205" s="162"/>
      <c r="E205" s="4"/>
      <c r="F205" s="4"/>
    </row>
    <row r="206" spans="1:6" ht="15.75" customHeight="1" x14ac:dyDescent="0.25">
      <c r="A206" s="162"/>
      <c r="B206" s="4"/>
      <c r="C206" s="4"/>
      <c r="D206" s="162"/>
      <c r="E206" s="4"/>
      <c r="F206" s="4"/>
    </row>
    <row r="207" spans="1:6" ht="15.75" customHeight="1" x14ac:dyDescent="0.25">
      <c r="A207" s="162"/>
      <c r="B207" s="4"/>
      <c r="C207" s="4"/>
      <c r="D207" s="162"/>
      <c r="E207" s="4"/>
      <c r="F207" s="4"/>
    </row>
    <row r="208" spans="1:6" ht="15.75" customHeight="1" x14ac:dyDescent="0.25">
      <c r="A208" s="162"/>
      <c r="B208" s="4"/>
      <c r="C208" s="4"/>
      <c r="D208" s="162"/>
      <c r="E208" s="4"/>
      <c r="F208" s="4"/>
    </row>
    <row r="209" spans="1:6" ht="15.75" customHeight="1" x14ac:dyDescent="0.25">
      <c r="A209" s="162"/>
      <c r="B209" s="4"/>
      <c r="C209" s="4"/>
      <c r="D209" s="162"/>
      <c r="E209" s="4"/>
      <c r="F209" s="4"/>
    </row>
    <row r="210" spans="1:6" ht="15.75" customHeight="1" x14ac:dyDescent="0.25">
      <c r="A210" s="162"/>
      <c r="B210" s="4"/>
      <c r="C210" s="4"/>
      <c r="D210" s="162"/>
      <c r="E210" s="4"/>
      <c r="F210" s="4"/>
    </row>
    <row r="211" spans="1:6" ht="15.75" customHeight="1" x14ac:dyDescent="0.25">
      <c r="A211" s="162"/>
      <c r="B211" s="4"/>
      <c r="C211" s="4"/>
      <c r="D211" s="162"/>
      <c r="E211" s="4"/>
      <c r="F211" s="4"/>
    </row>
    <row r="212" spans="1:6" ht="15.75" customHeight="1" x14ac:dyDescent="0.25">
      <c r="A212" s="162"/>
      <c r="B212" s="4"/>
      <c r="C212" s="4"/>
      <c r="D212" s="162"/>
      <c r="E212" s="4"/>
      <c r="F212" s="4"/>
    </row>
    <row r="213" spans="1:6" ht="15.75" customHeight="1" x14ac:dyDescent="0.25">
      <c r="A213" s="162"/>
      <c r="B213" s="4"/>
      <c r="C213" s="4"/>
      <c r="D213" s="162"/>
      <c r="E213" s="4"/>
      <c r="F213" s="4"/>
    </row>
    <row r="214" spans="1:6" ht="15.75" customHeight="1" x14ac:dyDescent="0.25">
      <c r="A214" s="162"/>
      <c r="B214" s="4"/>
      <c r="C214" s="4"/>
      <c r="D214" s="162"/>
      <c r="E214" s="4"/>
      <c r="F214" s="4"/>
    </row>
    <row r="215" spans="1:6" ht="15.75" customHeight="1" x14ac:dyDescent="0.25">
      <c r="A215" s="162"/>
      <c r="B215" s="4"/>
      <c r="C215" s="4"/>
      <c r="D215" s="162"/>
      <c r="E215" s="4"/>
      <c r="F215" s="4"/>
    </row>
    <row r="216" spans="1:6" ht="15.75" customHeight="1" x14ac:dyDescent="0.25">
      <c r="A216" s="162"/>
      <c r="B216" s="4"/>
      <c r="C216" s="4"/>
      <c r="D216" s="162"/>
      <c r="E216" s="4"/>
      <c r="F216" s="4"/>
    </row>
    <row r="217" spans="1:6" ht="15.75" customHeight="1" x14ac:dyDescent="0.25">
      <c r="A217" s="162"/>
      <c r="B217" s="4"/>
      <c r="C217" s="4"/>
      <c r="D217" s="162"/>
      <c r="E217" s="4"/>
      <c r="F217" s="4"/>
    </row>
    <row r="218" spans="1:6" ht="15.75" customHeight="1" x14ac:dyDescent="0.25">
      <c r="A218" s="162"/>
      <c r="B218" s="4"/>
      <c r="C218" s="4"/>
      <c r="D218" s="162"/>
      <c r="E218" s="4"/>
      <c r="F218" s="4"/>
    </row>
    <row r="219" spans="1:6" ht="15.75" customHeight="1" x14ac:dyDescent="0.25">
      <c r="A219" s="162"/>
      <c r="B219" s="4"/>
      <c r="C219" s="4"/>
      <c r="D219" s="162"/>
      <c r="E219" s="4"/>
      <c r="F219" s="4"/>
    </row>
    <row r="220" spans="1:6" ht="15.75" customHeight="1" x14ac:dyDescent="0.25">
      <c r="A220" s="162"/>
      <c r="B220" s="4"/>
      <c r="C220" s="4"/>
      <c r="D220" s="162"/>
      <c r="E220" s="4"/>
      <c r="F220" s="4"/>
    </row>
    <row r="221" spans="1:6" ht="15.75" customHeight="1" x14ac:dyDescent="0.25">
      <c r="A221" s="162"/>
      <c r="B221" s="4"/>
      <c r="C221" s="4"/>
      <c r="D221" s="162"/>
      <c r="E221" s="4"/>
      <c r="F221" s="4"/>
    </row>
    <row r="222" spans="1:6" ht="15.75" customHeight="1" x14ac:dyDescent="0.25">
      <c r="A222" s="162"/>
      <c r="B222" s="4"/>
      <c r="C222" s="4"/>
      <c r="D222" s="162"/>
      <c r="E222" s="4"/>
      <c r="F222" s="4"/>
    </row>
    <row r="223" spans="1:6" ht="15.75" customHeight="1" x14ac:dyDescent="0.25">
      <c r="A223" s="162"/>
      <c r="B223" s="4"/>
      <c r="C223" s="4"/>
      <c r="D223" s="162"/>
      <c r="E223" s="4"/>
      <c r="F223" s="4"/>
    </row>
    <row r="224" spans="1:6" ht="15.75" customHeight="1" x14ac:dyDescent="0.25">
      <c r="A224" s="162"/>
      <c r="B224" s="4"/>
      <c r="C224" s="4"/>
      <c r="D224" s="162"/>
      <c r="E224" s="4"/>
      <c r="F224" s="4"/>
    </row>
    <row r="225" spans="1:6" ht="15.75" customHeight="1" x14ac:dyDescent="0.25">
      <c r="A225" s="162"/>
      <c r="B225" s="4"/>
      <c r="C225" s="4"/>
      <c r="D225" s="162"/>
      <c r="E225" s="4"/>
      <c r="F225" s="4"/>
    </row>
    <row r="226" spans="1:6" ht="15.75" customHeight="1" x14ac:dyDescent="0.25">
      <c r="A226" s="162"/>
      <c r="B226" s="4"/>
      <c r="C226" s="4"/>
      <c r="D226" s="162"/>
      <c r="E226" s="4"/>
      <c r="F226" s="4"/>
    </row>
    <row r="227" spans="1:6" ht="15.75" customHeight="1" x14ac:dyDescent="0.25">
      <c r="A227" s="162"/>
      <c r="B227" s="4"/>
      <c r="C227" s="4"/>
      <c r="D227" s="162"/>
      <c r="E227" s="4"/>
      <c r="F227" s="4"/>
    </row>
    <row r="228" spans="1:6" ht="15.75" customHeight="1" x14ac:dyDescent="0.25">
      <c r="A228" s="162"/>
      <c r="B228" s="4"/>
      <c r="C228" s="4"/>
      <c r="D228" s="162"/>
      <c r="E228" s="4"/>
      <c r="F228" s="4"/>
    </row>
    <row r="229" spans="1:6" ht="15.75" customHeight="1" x14ac:dyDescent="0.25">
      <c r="A229" s="162"/>
      <c r="B229" s="4"/>
      <c r="C229" s="4"/>
      <c r="D229" s="162"/>
      <c r="E229" s="4"/>
      <c r="F229" s="4"/>
    </row>
    <row r="230" spans="1:6" ht="15.75" customHeight="1" x14ac:dyDescent="0.25">
      <c r="A230" s="162"/>
      <c r="B230" s="4"/>
      <c r="C230" s="4"/>
      <c r="D230" s="162"/>
      <c r="E230" s="4"/>
      <c r="F230" s="4"/>
    </row>
    <row r="231" spans="1:6" ht="15.75" customHeight="1" x14ac:dyDescent="0.25">
      <c r="A231" s="162"/>
      <c r="B231" s="4"/>
      <c r="C231" s="4"/>
      <c r="D231" s="162"/>
      <c r="E231" s="4"/>
      <c r="F231" s="4"/>
    </row>
    <row r="232" spans="1:6" ht="15.75" customHeight="1" x14ac:dyDescent="0.25">
      <c r="A232" s="162"/>
      <c r="B232" s="4"/>
      <c r="C232" s="4"/>
      <c r="D232" s="162"/>
      <c r="E232" s="4"/>
      <c r="F232" s="4"/>
    </row>
    <row r="233" spans="1:6" ht="15.75" customHeight="1" x14ac:dyDescent="0.25">
      <c r="A233" s="162"/>
      <c r="B233" s="4"/>
      <c r="C233" s="4"/>
      <c r="D233" s="162"/>
      <c r="E233" s="4"/>
      <c r="F233" s="4"/>
    </row>
    <row r="234" spans="1:6" ht="15.75" customHeight="1" x14ac:dyDescent="0.25">
      <c r="A234" s="162"/>
      <c r="B234" s="4"/>
      <c r="C234" s="4"/>
      <c r="D234" s="162"/>
      <c r="E234" s="4"/>
      <c r="F234" s="4"/>
    </row>
    <row r="235" spans="1:6" ht="15.75" customHeight="1" x14ac:dyDescent="0.25">
      <c r="A235" s="162"/>
      <c r="B235" s="4"/>
      <c r="C235" s="4"/>
      <c r="D235" s="162"/>
      <c r="E235" s="4"/>
      <c r="F235" s="4"/>
    </row>
    <row r="236" spans="1:6" ht="15.75" customHeight="1" x14ac:dyDescent="0.25">
      <c r="A236" s="162"/>
      <c r="B236" s="4"/>
      <c r="C236" s="4"/>
      <c r="D236" s="162"/>
      <c r="E236" s="4"/>
      <c r="F236" s="4"/>
    </row>
    <row r="237" spans="1:6" ht="15.75" customHeight="1" x14ac:dyDescent="0.25">
      <c r="A237" s="162"/>
      <c r="B237" s="4"/>
      <c r="C237" s="4"/>
      <c r="D237" s="162"/>
      <c r="E237" s="4"/>
      <c r="F237" s="4"/>
    </row>
    <row r="238" spans="1:6" ht="15.75" customHeight="1" x14ac:dyDescent="0.25">
      <c r="A238" s="162"/>
      <c r="B238" s="4"/>
      <c r="C238" s="4"/>
      <c r="D238" s="162"/>
      <c r="E238" s="4"/>
      <c r="F238" s="4"/>
    </row>
    <row r="239" spans="1:6" ht="15.75" customHeight="1" x14ac:dyDescent="0.25">
      <c r="A239" s="162"/>
      <c r="B239" s="4"/>
      <c r="C239" s="4"/>
      <c r="D239" s="162"/>
      <c r="E239" s="4"/>
      <c r="F239" s="4"/>
    </row>
    <row r="240" spans="1:6" ht="15.75" customHeight="1" x14ac:dyDescent="0.25">
      <c r="A240" s="162"/>
      <c r="B240" s="4"/>
      <c r="C240" s="4"/>
      <c r="D240" s="162"/>
      <c r="E240" s="4"/>
      <c r="F240" s="4"/>
    </row>
    <row r="241" spans="1:6" ht="15.75" customHeight="1" x14ac:dyDescent="0.25">
      <c r="A241" s="162"/>
      <c r="B241" s="4"/>
      <c r="C241" s="4"/>
      <c r="D241" s="162"/>
      <c r="E241" s="4"/>
      <c r="F241" s="4"/>
    </row>
    <row r="242" spans="1:6" ht="15.75" customHeight="1" x14ac:dyDescent="0.25">
      <c r="A242" s="162"/>
      <c r="B242" s="4"/>
      <c r="C242" s="4"/>
      <c r="D242" s="162"/>
      <c r="E242" s="4"/>
      <c r="F242" s="4"/>
    </row>
    <row r="243" spans="1:6" ht="15.75" customHeight="1" x14ac:dyDescent="0.25">
      <c r="A243" s="162"/>
      <c r="B243" s="4"/>
      <c r="C243" s="4"/>
      <c r="D243" s="162"/>
      <c r="E243" s="4"/>
      <c r="F243" s="4"/>
    </row>
    <row r="244" spans="1:6" ht="15.75" customHeight="1" x14ac:dyDescent="0.25">
      <c r="A244" s="162"/>
      <c r="B244" s="4"/>
      <c r="C244" s="4"/>
      <c r="D244" s="162"/>
      <c r="E244" s="4"/>
      <c r="F244" s="4"/>
    </row>
    <row r="245" spans="1:6" ht="15.75" customHeight="1" x14ac:dyDescent="0.25">
      <c r="A245" s="162"/>
      <c r="B245" s="4"/>
      <c r="C245" s="4"/>
      <c r="D245" s="162"/>
      <c r="E245" s="4"/>
      <c r="F245" s="4"/>
    </row>
    <row r="246" spans="1:6" ht="15.75" customHeight="1" x14ac:dyDescent="0.25">
      <c r="A246" s="162"/>
      <c r="B246" s="4"/>
      <c r="C246" s="4"/>
      <c r="D246" s="162"/>
      <c r="E246" s="4"/>
      <c r="F246" s="4"/>
    </row>
    <row r="247" spans="1:6" ht="15.75" customHeight="1" x14ac:dyDescent="0.25">
      <c r="A247" s="162"/>
      <c r="B247" s="4"/>
      <c r="C247" s="4"/>
      <c r="D247" s="162"/>
      <c r="E247" s="4"/>
      <c r="F247" s="4"/>
    </row>
    <row r="248" spans="1:6" ht="15.75" customHeight="1" x14ac:dyDescent="0.25">
      <c r="A248" s="162"/>
      <c r="B248" s="4"/>
      <c r="C248" s="4"/>
      <c r="D248" s="162"/>
      <c r="E248" s="4"/>
      <c r="F248" s="4"/>
    </row>
    <row r="249" spans="1:6" ht="15.75" customHeight="1" x14ac:dyDescent="0.25">
      <c r="A249" s="162"/>
      <c r="B249" s="4"/>
      <c r="C249" s="4"/>
      <c r="D249" s="162"/>
      <c r="E249" s="4"/>
      <c r="F249" s="4"/>
    </row>
    <row r="250" spans="1:6" ht="15.75" customHeight="1" x14ac:dyDescent="0.25">
      <c r="A250" s="162"/>
      <c r="B250" s="4"/>
      <c r="C250" s="4"/>
      <c r="D250" s="162"/>
      <c r="E250" s="4"/>
      <c r="F250" s="4"/>
    </row>
    <row r="251" spans="1:6" ht="15.75" customHeight="1" x14ac:dyDescent="0.25">
      <c r="A251" s="162"/>
      <c r="B251" s="4"/>
      <c r="C251" s="4"/>
      <c r="D251" s="162"/>
      <c r="E251" s="4"/>
      <c r="F251" s="4"/>
    </row>
    <row r="252" spans="1:6" ht="15.75" customHeight="1" x14ac:dyDescent="0.25">
      <c r="A252" s="162"/>
      <c r="B252" s="4"/>
      <c r="C252" s="4"/>
      <c r="D252" s="162"/>
      <c r="E252" s="4"/>
      <c r="F252" s="4"/>
    </row>
    <row r="253" spans="1:6" ht="15.75" customHeight="1" x14ac:dyDescent="0.25">
      <c r="A253" s="162"/>
      <c r="B253" s="4"/>
      <c r="C253" s="4"/>
      <c r="D253" s="162"/>
      <c r="E253" s="4"/>
      <c r="F253" s="4"/>
    </row>
    <row r="254" spans="1:6" ht="15.75" customHeight="1" x14ac:dyDescent="0.25">
      <c r="A254" s="162"/>
      <c r="B254" s="4"/>
      <c r="C254" s="4"/>
      <c r="D254" s="162"/>
      <c r="E254" s="4"/>
      <c r="F254" s="4"/>
    </row>
    <row r="255" spans="1:6" ht="15.75" customHeight="1" x14ac:dyDescent="0.25">
      <c r="A255" s="162"/>
      <c r="B255" s="4"/>
      <c r="C255" s="4"/>
      <c r="D255" s="162"/>
      <c r="E255" s="4"/>
      <c r="F255" s="4"/>
    </row>
    <row r="256" spans="1:6" ht="15.75" customHeight="1" x14ac:dyDescent="0.25">
      <c r="A256" s="162"/>
      <c r="B256" s="4"/>
      <c r="C256" s="4"/>
      <c r="D256" s="162"/>
      <c r="E256" s="4"/>
      <c r="F256" s="4"/>
    </row>
    <row r="257" spans="1:6" ht="15.75" customHeight="1" x14ac:dyDescent="0.25">
      <c r="A257" s="162"/>
      <c r="B257" s="4"/>
      <c r="C257" s="4"/>
      <c r="D257" s="162"/>
      <c r="E257" s="4"/>
      <c r="F257" s="4"/>
    </row>
    <row r="258" spans="1:6" ht="15.75" customHeight="1" x14ac:dyDescent="0.25">
      <c r="A258" s="162"/>
      <c r="B258" s="4"/>
      <c r="C258" s="4"/>
      <c r="D258" s="162"/>
      <c r="E258" s="4"/>
      <c r="F258" s="4"/>
    </row>
    <row r="259" spans="1:6" ht="15.75" customHeight="1" x14ac:dyDescent="0.25">
      <c r="A259" s="162"/>
      <c r="B259" s="4"/>
      <c r="C259" s="4"/>
      <c r="D259" s="162"/>
      <c r="E259" s="4"/>
      <c r="F259" s="4"/>
    </row>
    <row r="260" spans="1:6" ht="15.75" customHeight="1" x14ac:dyDescent="0.25">
      <c r="A260" s="162"/>
      <c r="B260" s="4"/>
      <c r="C260" s="4"/>
      <c r="D260" s="162"/>
      <c r="E260" s="4"/>
      <c r="F260" s="4"/>
    </row>
    <row r="261" spans="1:6" ht="15.75" customHeight="1" x14ac:dyDescent="0.25">
      <c r="A261" s="162"/>
      <c r="B261" s="4"/>
      <c r="C261" s="4"/>
      <c r="D261" s="162"/>
      <c r="E261" s="4"/>
      <c r="F261" s="4"/>
    </row>
    <row r="262" spans="1:6" ht="15.75" customHeight="1" x14ac:dyDescent="0.25">
      <c r="A262" s="162"/>
      <c r="B262" s="4"/>
      <c r="C262" s="4"/>
      <c r="D262" s="162"/>
      <c r="E262" s="4"/>
      <c r="F262" s="4"/>
    </row>
    <row r="263" spans="1:6" ht="15.75" customHeight="1" x14ac:dyDescent="0.25">
      <c r="A263" s="162"/>
      <c r="B263" s="4"/>
      <c r="C263" s="4"/>
      <c r="D263" s="162"/>
      <c r="E263" s="4"/>
      <c r="F263" s="4"/>
    </row>
    <row r="264" spans="1:6" ht="15.75" customHeight="1" x14ac:dyDescent="0.25">
      <c r="A264" s="162"/>
      <c r="B264" s="4"/>
      <c r="C264" s="4"/>
      <c r="D264" s="162"/>
      <c r="E264" s="4"/>
      <c r="F264" s="4"/>
    </row>
    <row r="265" spans="1:6" ht="15.75" customHeight="1" x14ac:dyDescent="0.25">
      <c r="A265" s="162"/>
      <c r="B265" s="4"/>
      <c r="C265" s="4"/>
      <c r="D265" s="162"/>
      <c r="E265" s="4"/>
      <c r="F265" s="4"/>
    </row>
    <row r="266" spans="1:6" ht="15.75" customHeight="1" x14ac:dyDescent="0.25">
      <c r="A266" s="162"/>
      <c r="B266" s="4"/>
      <c r="C266" s="4"/>
      <c r="D266" s="162"/>
      <c r="E266" s="4"/>
      <c r="F266" s="4"/>
    </row>
    <row r="267" spans="1:6" ht="15.75" customHeight="1" x14ac:dyDescent="0.25">
      <c r="A267" s="162"/>
      <c r="B267" s="4"/>
      <c r="C267" s="4"/>
      <c r="D267" s="162"/>
      <c r="E267" s="4"/>
      <c r="F267" s="4"/>
    </row>
    <row r="268" spans="1:6" ht="15.75" customHeight="1" x14ac:dyDescent="0.25">
      <c r="A268" s="162"/>
      <c r="B268" s="4"/>
      <c r="C268" s="4"/>
      <c r="D268" s="162"/>
      <c r="E268" s="4"/>
      <c r="F268" s="4"/>
    </row>
    <row r="269" spans="1:6" ht="15.75" customHeight="1" x14ac:dyDescent="0.25">
      <c r="A269" s="162"/>
      <c r="B269" s="4"/>
      <c r="C269" s="4"/>
      <c r="D269" s="162"/>
      <c r="E269" s="4"/>
      <c r="F269" s="4"/>
    </row>
    <row r="270" spans="1:6" ht="15.75" customHeight="1" x14ac:dyDescent="0.25">
      <c r="A270" s="162"/>
      <c r="B270" s="4"/>
      <c r="C270" s="4"/>
      <c r="D270" s="162"/>
      <c r="E270" s="4"/>
      <c r="F270" s="4"/>
    </row>
    <row r="271" spans="1:6" ht="15.75" customHeight="1" x14ac:dyDescent="0.25">
      <c r="A271" s="162"/>
      <c r="B271" s="4"/>
      <c r="C271" s="4"/>
      <c r="D271" s="162"/>
      <c r="E271" s="4"/>
      <c r="F271" s="4"/>
    </row>
    <row r="272" spans="1:6" ht="15.75" customHeight="1" x14ac:dyDescent="0.25">
      <c r="A272" s="162"/>
      <c r="B272" s="4"/>
      <c r="C272" s="4"/>
      <c r="D272" s="162"/>
      <c r="E272" s="4"/>
      <c r="F272" s="4"/>
    </row>
    <row r="273" spans="1:6" ht="15.75" customHeight="1" x14ac:dyDescent="0.25">
      <c r="A273" s="162"/>
      <c r="B273" s="4"/>
      <c r="C273" s="4"/>
      <c r="D273" s="162"/>
      <c r="E273" s="4"/>
      <c r="F273" s="4"/>
    </row>
    <row r="274" spans="1:6" ht="15.75" customHeight="1" x14ac:dyDescent="0.25">
      <c r="A274" s="162"/>
      <c r="B274" s="4"/>
      <c r="C274" s="4"/>
      <c r="D274" s="162"/>
      <c r="E274" s="4"/>
      <c r="F274" s="4"/>
    </row>
    <row r="275" spans="1:6" ht="15.75" customHeight="1" x14ac:dyDescent="0.25">
      <c r="A275" s="162"/>
      <c r="B275" s="4"/>
      <c r="C275" s="4"/>
      <c r="D275" s="162"/>
      <c r="E275" s="4"/>
      <c r="F275" s="4"/>
    </row>
    <row r="276" spans="1:6" ht="15.75" customHeight="1" x14ac:dyDescent="0.25">
      <c r="A276" s="162"/>
      <c r="B276" s="4"/>
      <c r="C276" s="4"/>
      <c r="D276" s="162"/>
      <c r="E276" s="4"/>
      <c r="F276" s="4"/>
    </row>
    <row r="277" spans="1:6" ht="15.75" customHeight="1" x14ac:dyDescent="0.25">
      <c r="A277" s="162"/>
      <c r="B277" s="4"/>
      <c r="C277" s="4"/>
      <c r="D277" s="162"/>
      <c r="E277" s="4"/>
      <c r="F277" s="4"/>
    </row>
    <row r="278" spans="1:6" ht="15.75" customHeight="1" x14ac:dyDescent="0.25">
      <c r="A278" s="162"/>
      <c r="B278" s="4"/>
      <c r="C278" s="4"/>
      <c r="D278" s="162"/>
      <c r="E278" s="4"/>
      <c r="F278" s="4"/>
    </row>
    <row r="279" spans="1:6" ht="15.75" customHeight="1" x14ac:dyDescent="0.25">
      <c r="A279" s="162"/>
      <c r="B279" s="4"/>
      <c r="C279" s="4"/>
      <c r="D279" s="162"/>
      <c r="E279" s="4"/>
      <c r="F279" s="4"/>
    </row>
    <row r="280" spans="1:6" ht="15.75" customHeight="1" x14ac:dyDescent="0.25">
      <c r="A280" s="162"/>
      <c r="B280" s="4"/>
      <c r="C280" s="4"/>
      <c r="D280" s="162"/>
      <c r="E280" s="4"/>
      <c r="F280" s="4"/>
    </row>
    <row r="281" spans="1:6" ht="15.75" customHeight="1" x14ac:dyDescent="0.25">
      <c r="A281" s="162"/>
      <c r="B281" s="4"/>
      <c r="C281" s="4"/>
      <c r="D281" s="162"/>
      <c r="E281" s="4"/>
      <c r="F281" s="4"/>
    </row>
    <row r="282" spans="1:6" ht="15.75" customHeight="1" x14ac:dyDescent="0.25">
      <c r="A282" s="162"/>
      <c r="B282" s="4"/>
      <c r="C282" s="4"/>
      <c r="D282" s="162"/>
      <c r="E282" s="4"/>
      <c r="F282" s="4"/>
    </row>
    <row r="283" spans="1:6" ht="15.75" customHeight="1" x14ac:dyDescent="0.25">
      <c r="A283" s="162"/>
      <c r="B283" s="4"/>
      <c r="C283" s="4"/>
      <c r="D283" s="162"/>
      <c r="E283" s="4"/>
      <c r="F283" s="4"/>
    </row>
    <row r="284" spans="1:6" ht="15.75" customHeight="1" x14ac:dyDescent="0.25">
      <c r="A284" s="162"/>
      <c r="B284" s="4"/>
      <c r="C284" s="4"/>
      <c r="D284" s="162"/>
      <c r="E284" s="4"/>
      <c r="F284" s="4"/>
    </row>
    <row r="285" spans="1:6" ht="15.75" customHeight="1" x14ac:dyDescent="0.25">
      <c r="A285" s="162"/>
      <c r="B285" s="4"/>
      <c r="C285" s="4"/>
      <c r="D285" s="162"/>
      <c r="E285" s="4"/>
      <c r="F285" s="4"/>
    </row>
    <row r="286" spans="1:6" ht="15.75" customHeight="1" x14ac:dyDescent="0.25">
      <c r="A286" s="162"/>
      <c r="B286" s="4"/>
      <c r="C286" s="4"/>
      <c r="D286" s="162"/>
      <c r="E286" s="4"/>
      <c r="F286" s="4"/>
    </row>
    <row r="287" spans="1:6" ht="15.75" customHeight="1" x14ac:dyDescent="0.25">
      <c r="A287" s="162"/>
      <c r="B287" s="4"/>
      <c r="C287" s="4"/>
      <c r="D287" s="162"/>
      <c r="E287" s="4"/>
      <c r="F287" s="4"/>
    </row>
    <row r="288" spans="1:6" ht="15.75" customHeight="1" x14ac:dyDescent="0.25">
      <c r="A288" s="162"/>
      <c r="B288" s="4"/>
      <c r="C288" s="4"/>
      <c r="D288" s="162"/>
      <c r="E288" s="4"/>
      <c r="F288" s="4"/>
    </row>
    <row r="289" spans="1:6" ht="15.75" customHeight="1" x14ac:dyDescent="0.25">
      <c r="A289" s="162"/>
      <c r="B289" s="4"/>
      <c r="C289" s="4"/>
      <c r="D289" s="162"/>
      <c r="E289" s="4"/>
      <c r="F289" s="4"/>
    </row>
    <row r="290" spans="1:6" ht="15.75" customHeight="1" x14ac:dyDescent="0.25">
      <c r="A290" s="162"/>
      <c r="B290" s="4"/>
      <c r="C290" s="4"/>
      <c r="D290" s="162"/>
      <c r="E290" s="4"/>
      <c r="F290" s="4"/>
    </row>
    <row r="291" spans="1:6" ht="15.75" customHeight="1" x14ac:dyDescent="0.25">
      <c r="A291" s="162"/>
      <c r="B291" s="4"/>
      <c r="C291" s="4"/>
      <c r="D291" s="162"/>
      <c r="E291" s="4"/>
      <c r="F291" s="4"/>
    </row>
    <row r="292" spans="1:6" ht="15.75" customHeight="1" x14ac:dyDescent="0.25">
      <c r="A292" s="162"/>
      <c r="B292" s="4"/>
      <c r="C292" s="4"/>
      <c r="D292" s="162"/>
      <c r="E292" s="4"/>
      <c r="F292" s="4"/>
    </row>
    <row r="293" spans="1:6" ht="15.75" customHeight="1" x14ac:dyDescent="0.25">
      <c r="A293" s="162"/>
      <c r="B293" s="4"/>
      <c r="C293" s="4"/>
      <c r="D293" s="162"/>
      <c r="E293" s="4"/>
      <c r="F293" s="4"/>
    </row>
    <row r="294" spans="1:6" ht="15.75" customHeight="1" x14ac:dyDescent="0.25">
      <c r="A294" s="162"/>
      <c r="B294" s="4"/>
      <c r="C294" s="4"/>
      <c r="D294" s="162"/>
      <c r="E294" s="4"/>
      <c r="F294" s="4"/>
    </row>
    <row r="295" spans="1:6" ht="15.75" customHeight="1" x14ac:dyDescent="0.25">
      <c r="A295" s="162"/>
      <c r="B295" s="4"/>
      <c r="C295" s="4"/>
      <c r="D295" s="162"/>
      <c r="E295" s="4"/>
      <c r="F295" s="4"/>
    </row>
    <row r="296" spans="1:6" ht="15.75" customHeight="1" x14ac:dyDescent="0.25">
      <c r="A296" s="162"/>
      <c r="B296" s="4"/>
      <c r="C296" s="4"/>
      <c r="D296" s="162"/>
      <c r="E296" s="4"/>
      <c r="F296" s="4"/>
    </row>
    <row r="297" spans="1:6" ht="15.75" customHeight="1" x14ac:dyDescent="0.25">
      <c r="A297" s="162"/>
      <c r="B297" s="4"/>
      <c r="C297" s="4"/>
      <c r="D297" s="162"/>
      <c r="E297" s="4"/>
      <c r="F297" s="4"/>
    </row>
    <row r="298" spans="1:6" ht="15.75" customHeight="1" x14ac:dyDescent="0.25">
      <c r="A298" s="162"/>
      <c r="B298" s="4"/>
      <c r="C298" s="4"/>
      <c r="D298" s="162"/>
      <c r="E298" s="4"/>
      <c r="F298" s="4"/>
    </row>
    <row r="299" spans="1:6" ht="15.75" customHeight="1" x14ac:dyDescent="0.25">
      <c r="A299" s="162"/>
      <c r="B299" s="4"/>
      <c r="C299" s="4"/>
      <c r="D299" s="162"/>
      <c r="E299" s="4"/>
      <c r="F299" s="4"/>
    </row>
    <row r="300" spans="1:6" ht="15.75" customHeight="1" x14ac:dyDescent="0.25">
      <c r="A300" s="162"/>
      <c r="B300" s="4"/>
      <c r="C300" s="4"/>
      <c r="D300" s="162"/>
      <c r="E300" s="4"/>
      <c r="F300" s="4"/>
    </row>
    <row r="301" spans="1:6" ht="15.75" customHeight="1" x14ac:dyDescent="0.25">
      <c r="A301" s="162"/>
      <c r="B301" s="4"/>
      <c r="C301" s="4"/>
      <c r="D301" s="162"/>
      <c r="E301" s="4"/>
      <c r="F301" s="4"/>
    </row>
    <row r="302" spans="1:6" ht="15.75" customHeight="1" x14ac:dyDescent="0.25">
      <c r="A302" s="162"/>
      <c r="B302" s="4"/>
      <c r="C302" s="4"/>
      <c r="D302" s="162"/>
      <c r="E302" s="4"/>
      <c r="F302" s="4"/>
    </row>
    <row r="303" spans="1:6" ht="15.75" customHeight="1" x14ac:dyDescent="0.25">
      <c r="A303" s="162"/>
      <c r="B303" s="4"/>
      <c r="C303" s="4"/>
      <c r="D303" s="162"/>
      <c r="E303" s="4"/>
      <c r="F303" s="4"/>
    </row>
    <row r="304" spans="1:6" ht="15.75" customHeight="1" x14ac:dyDescent="0.25">
      <c r="A304" s="162"/>
      <c r="B304" s="4"/>
      <c r="C304" s="4"/>
      <c r="D304" s="162"/>
      <c r="E304" s="4"/>
      <c r="F304" s="4"/>
    </row>
    <row r="305" spans="1:6" ht="15.75" customHeight="1" x14ac:dyDescent="0.25">
      <c r="A305" s="162"/>
      <c r="B305" s="4"/>
      <c r="C305" s="4"/>
      <c r="D305" s="162"/>
      <c r="E305" s="4"/>
      <c r="F305" s="4"/>
    </row>
    <row r="306" spans="1:6" ht="15.75" customHeight="1" x14ac:dyDescent="0.25">
      <c r="A306" s="162"/>
      <c r="B306" s="4"/>
      <c r="C306" s="4"/>
      <c r="D306" s="162"/>
      <c r="E306" s="4"/>
      <c r="F306" s="4"/>
    </row>
    <row r="307" spans="1:6" ht="15.75" customHeight="1" x14ac:dyDescent="0.25">
      <c r="A307" s="162"/>
      <c r="B307" s="4"/>
      <c r="C307" s="4"/>
      <c r="D307" s="162"/>
      <c r="E307" s="4"/>
      <c r="F307" s="4"/>
    </row>
    <row r="308" spans="1:6" ht="15.75" customHeight="1" x14ac:dyDescent="0.25">
      <c r="A308" s="162"/>
      <c r="B308" s="4"/>
      <c r="C308" s="4"/>
      <c r="D308" s="162"/>
      <c r="E308" s="4"/>
      <c r="F308" s="4"/>
    </row>
    <row r="309" spans="1:6" ht="15.75" customHeight="1" x14ac:dyDescent="0.25">
      <c r="A309" s="162"/>
      <c r="B309" s="4"/>
      <c r="C309" s="4"/>
      <c r="D309" s="162"/>
      <c r="E309" s="4"/>
      <c r="F309" s="4"/>
    </row>
    <row r="310" spans="1:6" ht="15.75" customHeight="1" x14ac:dyDescent="0.25">
      <c r="A310" s="162"/>
      <c r="B310" s="4"/>
      <c r="C310" s="4"/>
      <c r="D310" s="162"/>
      <c r="E310" s="4"/>
      <c r="F310" s="4"/>
    </row>
    <row r="311" spans="1:6" ht="15.75" customHeight="1" x14ac:dyDescent="0.25">
      <c r="A311" s="162"/>
      <c r="B311" s="4"/>
      <c r="C311" s="4"/>
      <c r="D311" s="162"/>
      <c r="E311" s="4"/>
      <c r="F311" s="4"/>
    </row>
    <row r="312" spans="1:6" ht="15.75" customHeight="1" x14ac:dyDescent="0.25">
      <c r="A312" s="162"/>
      <c r="B312" s="4"/>
      <c r="C312" s="4"/>
      <c r="D312" s="162"/>
      <c r="E312" s="4"/>
      <c r="F312" s="4"/>
    </row>
    <row r="313" spans="1:6" ht="15.75" customHeight="1" x14ac:dyDescent="0.25">
      <c r="A313" s="162"/>
      <c r="B313" s="4"/>
      <c r="C313" s="4"/>
      <c r="D313" s="162"/>
      <c r="E313" s="4"/>
      <c r="F313" s="4"/>
    </row>
    <row r="314" spans="1:6" ht="15.75" customHeight="1" x14ac:dyDescent="0.25">
      <c r="A314" s="162"/>
      <c r="B314" s="4"/>
      <c r="C314" s="4"/>
      <c r="D314" s="162"/>
      <c r="E314" s="4"/>
      <c r="F314" s="4"/>
    </row>
    <row r="315" spans="1:6" ht="15.75" customHeight="1" x14ac:dyDescent="0.25">
      <c r="A315" s="162"/>
      <c r="B315" s="4"/>
      <c r="C315" s="4"/>
      <c r="D315" s="162"/>
      <c r="E315" s="4"/>
      <c r="F315" s="4"/>
    </row>
    <row r="316" spans="1:6" ht="15.75" customHeight="1" x14ac:dyDescent="0.25">
      <c r="A316" s="162"/>
      <c r="B316" s="4"/>
      <c r="C316" s="4"/>
      <c r="D316" s="162"/>
      <c r="E316" s="4"/>
      <c r="F316" s="4"/>
    </row>
    <row r="317" spans="1:6" ht="15.75" customHeight="1" x14ac:dyDescent="0.25">
      <c r="A317" s="162"/>
      <c r="B317" s="4"/>
      <c r="C317" s="4"/>
      <c r="D317" s="162"/>
      <c r="E317" s="4"/>
      <c r="F317" s="4"/>
    </row>
    <row r="318" spans="1:6" ht="15.75" customHeight="1" x14ac:dyDescent="0.25">
      <c r="A318" s="162"/>
      <c r="B318" s="4"/>
      <c r="C318" s="4"/>
      <c r="D318" s="162"/>
      <c r="E318" s="4"/>
      <c r="F318" s="4"/>
    </row>
    <row r="319" spans="1:6" ht="15.75" customHeight="1" x14ac:dyDescent="0.25">
      <c r="A319" s="162"/>
      <c r="B319" s="4"/>
      <c r="C319" s="4"/>
      <c r="D319" s="162"/>
      <c r="E319" s="4"/>
      <c r="F319" s="4"/>
    </row>
    <row r="320" spans="1:6" ht="15.75" customHeight="1" x14ac:dyDescent="0.25">
      <c r="A320" s="162"/>
      <c r="B320" s="4"/>
      <c r="C320" s="4"/>
      <c r="D320" s="162"/>
      <c r="E320" s="4"/>
      <c r="F320" s="4"/>
    </row>
    <row r="321" spans="1:6" ht="15.75" customHeight="1" x14ac:dyDescent="0.25">
      <c r="A321" s="162"/>
      <c r="B321" s="4"/>
      <c r="C321" s="4"/>
      <c r="D321" s="162"/>
      <c r="E321" s="4"/>
      <c r="F321" s="4"/>
    </row>
    <row r="322" spans="1:6" ht="15.75" customHeight="1" x14ac:dyDescent="0.25">
      <c r="A322" s="162"/>
      <c r="B322" s="4"/>
      <c r="C322" s="4"/>
      <c r="D322" s="162"/>
      <c r="E322" s="4"/>
      <c r="F322" s="4"/>
    </row>
    <row r="323" spans="1:6" ht="15.75" customHeight="1" x14ac:dyDescent="0.25">
      <c r="A323" s="162"/>
      <c r="B323" s="4"/>
      <c r="C323" s="4"/>
      <c r="D323" s="162"/>
      <c r="E323" s="4"/>
      <c r="F323" s="4"/>
    </row>
    <row r="324" spans="1:6" ht="15.75" customHeight="1" x14ac:dyDescent="0.25">
      <c r="A324" s="162"/>
      <c r="B324" s="4"/>
      <c r="C324" s="4"/>
      <c r="D324" s="162"/>
      <c r="E324" s="4"/>
      <c r="F324" s="4"/>
    </row>
    <row r="325" spans="1:6" ht="15.75" customHeight="1" x14ac:dyDescent="0.25">
      <c r="A325" s="162"/>
      <c r="B325" s="4"/>
      <c r="C325" s="4"/>
      <c r="D325" s="162"/>
      <c r="E325" s="4"/>
      <c r="F325" s="4"/>
    </row>
    <row r="326" spans="1:6" ht="15.75" customHeight="1" x14ac:dyDescent="0.25">
      <c r="A326" s="162"/>
      <c r="B326" s="4"/>
      <c r="C326" s="4"/>
      <c r="D326" s="162"/>
      <c r="E326" s="4"/>
      <c r="F326" s="4"/>
    </row>
    <row r="327" spans="1:6" ht="15.75" customHeight="1" x14ac:dyDescent="0.25">
      <c r="A327" s="162"/>
      <c r="B327" s="4"/>
      <c r="C327" s="4"/>
      <c r="D327" s="162"/>
      <c r="E327" s="4"/>
      <c r="F327" s="4"/>
    </row>
    <row r="328" spans="1:6" ht="15.75" customHeight="1" x14ac:dyDescent="0.25">
      <c r="A328" s="162"/>
      <c r="B328" s="4"/>
      <c r="C328" s="4"/>
      <c r="D328" s="162"/>
      <c r="E328" s="4"/>
      <c r="F328" s="4"/>
    </row>
    <row r="329" spans="1:6" ht="15.75" customHeight="1" x14ac:dyDescent="0.25">
      <c r="A329" s="162"/>
      <c r="B329" s="4"/>
      <c r="C329" s="4"/>
      <c r="D329" s="162"/>
      <c r="E329" s="4"/>
      <c r="F329" s="4"/>
    </row>
    <row r="330" spans="1:6" ht="15.75" customHeight="1" x14ac:dyDescent="0.25">
      <c r="A330" s="162"/>
      <c r="B330" s="4"/>
      <c r="C330" s="4"/>
      <c r="D330" s="162"/>
      <c r="E330" s="4"/>
      <c r="F330" s="4"/>
    </row>
    <row r="331" spans="1:6" ht="15.75" customHeight="1" x14ac:dyDescent="0.25">
      <c r="A331" s="162"/>
      <c r="B331" s="4"/>
      <c r="C331" s="4"/>
      <c r="D331" s="162"/>
      <c r="E331" s="4"/>
      <c r="F331" s="4"/>
    </row>
    <row r="332" spans="1:6" ht="15.75" customHeight="1" x14ac:dyDescent="0.25">
      <c r="A332" s="162"/>
      <c r="B332" s="4"/>
      <c r="C332" s="4"/>
      <c r="D332" s="162"/>
      <c r="E332" s="4"/>
      <c r="F332" s="4"/>
    </row>
    <row r="333" spans="1:6" ht="15.75" customHeight="1" x14ac:dyDescent="0.25">
      <c r="A333" s="162"/>
      <c r="B333" s="4"/>
      <c r="C333" s="4"/>
      <c r="D333" s="162"/>
      <c r="E333" s="4"/>
      <c r="F333" s="4"/>
    </row>
    <row r="334" spans="1:6" ht="15.75" customHeight="1" x14ac:dyDescent="0.25">
      <c r="A334" s="162"/>
      <c r="B334" s="4"/>
      <c r="C334" s="4"/>
      <c r="D334" s="162"/>
      <c r="E334" s="4"/>
      <c r="F334" s="4"/>
    </row>
    <row r="335" spans="1:6" ht="15.75" customHeight="1" x14ac:dyDescent="0.25">
      <c r="A335" s="162"/>
      <c r="B335" s="4"/>
      <c r="C335" s="4"/>
      <c r="D335" s="162"/>
      <c r="E335" s="4"/>
      <c r="F335" s="4"/>
    </row>
    <row r="336" spans="1:6" ht="15.75" customHeight="1" x14ac:dyDescent="0.25">
      <c r="A336" s="162"/>
      <c r="B336" s="4"/>
      <c r="C336" s="4"/>
      <c r="D336" s="162"/>
      <c r="E336" s="4"/>
      <c r="F336" s="4"/>
    </row>
    <row r="337" spans="1:6" ht="15.75" customHeight="1" x14ac:dyDescent="0.25">
      <c r="A337" s="162"/>
      <c r="B337" s="4"/>
      <c r="C337" s="4"/>
      <c r="D337" s="162"/>
      <c r="E337" s="4"/>
      <c r="F337" s="4"/>
    </row>
    <row r="338" spans="1:6" ht="15.75" customHeight="1" x14ac:dyDescent="0.25">
      <c r="A338" s="162"/>
      <c r="B338" s="4"/>
      <c r="C338" s="4"/>
      <c r="D338" s="162"/>
      <c r="E338" s="4"/>
      <c r="F338" s="4"/>
    </row>
    <row r="339" spans="1:6" ht="15.75" customHeight="1" x14ac:dyDescent="0.25">
      <c r="A339" s="162"/>
      <c r="B339" s="4"/>
      <c r="C339" s="4"/>
      <c r="D339" s="162"/>
      <c r="E339" s="4"/>
      <c r="F339" s="4"/>
    </row>
    <row r="340" spans="1:6" ht="15.75" customHeight="1" x14ac:dyDescent="0.25">
      <c r="A340" s="162"/>
      <c r="B340" s="4"/>
      <c r="C340" s="4"/>
      <c r="D340" s="162"/>
      <c r="E340" s="4"/>
      <c r="F340" s="4"/>
    </row>
    <row r="341" spans="1:6" ht="15.75" customHeight="1" x14ac:dyDescent="0.25">
      <c r="A341" s="162"/>
      <c r="B341" s="4"/>
      <c r="C341" s="4"/>
      <c r="D341" s="162"/>
      <c r="E341" s="4"/>
      <c r="F341" s="4"/>
    </row>
    <row r="342" spans="1:6" ht="15.75" customHeight="1" x14ac:dyDescent="0.25">
      <c r="A342" s="162"/>
      <c r="B342" s="4"/>
      <c r="C342" s="4"/>
      <c r="D342" s="162"/>
      <c r="E342" s="4"/>
      <c r="F342" s="4"/>
    </row>
    <row r="343" spans="1:6" ht="15.75" customHeight="1" x14ac:dyDescent="0.25">
      <c r="A343" s="162"/>
      <c r="B343" s="4"/>
      <c r="C343" s="4"/>
      <c r="D343" s="162"/>
      <c r="E343" s="4"/>
      <c r="F343" s="4"/>
    </row>
    <row r="344" spans="1:6" ht="15.75" customHeight="1" x14ac:dyDescent="0.25">
      <c r="A344" s="162"/>
      <c r="B344" s="4"/>
      <c r="C344" s="4"/>
      <c r="D344" s="162"/>
      <c r="E344" s="4"/>
      <c r="F344" s="4"/>
    </row>
    <row r="345" spans="1:6" ht="15.75" customHeight="1" x14ac:dyDescent="0.25">
      <c r="A345" s="162"/>
      <c r="B345" s="4"/>
      <c r="C345" s="4"/>
      <c r="D345" s="162"/>
      <c r="E345" s="4"/>
      <c r="F345" s="4"/>
    </row>
    <row r="346" spans="1:6" ht="15.75" customHeight="1" x14ac:dyDescent="0.25">
      <c r="A346" s="162"/>
      <c r="B346" s="4"/>
      <c r="C346" s="4"/>
      <c r="D346" s="162"/>
      <c r="E346" s="4"/>
      <c r="F346" s="4"/>
    </row>
    <row r="347" spans="1:6" ht="15.75" customHeight="1" x14ac:dyDescent="0.25">
      <c r="A347" s="162"/>
      <c r="B347" s="4"/>
      <c r="C347" s="4"/>
      <c r="D347" s="162"/>
      <c r="E347" s="4"/>
      <c r="F347" s="4"/>
    </row>
    <row r="348" spans="1:6" ht="15.75" customHeight="1" x14ac:dyDescent="0.25">
      <c r="A348" s="162"/>
      <c r="B348" s="4"/>
      <c r="C348" s="4"/>
      <c r="D348" s="162"/>
      <c r="E348" s="4"/>
      <c r="F348" s="4"/>
    </row>
    <row r="349" spans="1:6" ht="15.75" customHeight="1" x14ac:dyDescent="0.25">
      <c r="A349" s="162"/>
      <c r="B349" s="4"/>
      <c r="C349" s="4"/>
      <c r="D349" s="162"/>
      <c r="E349" s="4"/>
      <c r="F349" s="4"/>
    </row>
    <row r="350" spans="1:6" ht="15.75" customHeight="1" x14ac:dyDescent="0.25">
      <c r="A350" s="162"/>
      <c r="B350" s="4"/>
      <c r="C350" s="4"/>
      <c r="D350" s="162"/>
      <c r="E350" s="4"/>
      <c r="F350" s="4"/>
    </row>
    <row r="351" spans="1:6" ht="15.75" customHeight="1" x14ac:dyDescent="0.25">
      <c r="A351" s="162"/>
      <c r="B351" s="4"/>
      <c r="C351" s="4"/>
      <c r="D351" s="162"/>
      <c r="E351" s="4"/>
      <c r="F351" s="4"/>
    </row>
    <row r="352" spans="1:6" ht="15.75" customHeight="1" x14ac:dyDescent="0.25">
      <c r="A352" s="162"/>
      <c r="B352" s="4"/>
      <c r="C352" s="4"/>
      <c r="D352" s="162"/>
      <c r="E352" s="4"/>
      <c r="F352" s="4"/>
    </row>
    <row r="353" spans="1:6" ht="15.75" customHeight="1" x14ac:dyDescent="0.25">
      <c r="A353" s="162"/>
      <c r="B353" s="4"/>
      <c r="C353" s="4"/>
      <c r="D353" s="162"/>
      <c r="E353" s="4"/>
      <c r="F353" s="4"/>
    </row>
    <row r="354" spans="1:6" ht="15.75" customHeight="1" x14ac:dyDescent="0.25">
      <c r="A354" s="162"/>
      <c r="B354" s="4"/>
      <c r="C354" s="4"/>
      <c r="D354" s="162"/>
      <c r="E354" s="4"/>
      <c r="F354" s="4"/>
    </row>
    <row r="355" spans="1:6" ht="15.75" customHeight="1" x14ac:dyDescent="0.25">
      <c r="A355" s="162"/>
      <c r="B355" s="4"/>
      <c r="C355" s="4"/>
      <c r="D355" s="162"/>
      <c r="E355" s="4"/>
      <c r="F355" s="4"/>
    </row>
    <row r="356" spans="1:6" ht="15.75" customHeight="1" x14ac:dyDescent="0.25">
      <c r="A356" s="162"/>
      <c r="B356" s="4"/>
      <c r="C356" s="4"/>
      <c r="D356" s="162"/>
      <c r="E356" s="4"/>
      <c r="F356" s="4"/>
    </row>
    <row r="357" spans="1:6" ht="15.75" customHeight="1" x14ac:dyDescent="0.25">
      <c r="A357" s="162"/>
      <c r="B357" s="4"/>
      <c r="C357" s="4"/>
      <c r="D357" s="162"/>
      <c r="E357" s="4"/>
      <c r="F357" s="4"/>
    </row>
    <row r="358" spans="1:6" ht="15.75" customHeight="1" x14ac:dyDescent="0.25">
      <c r="A358" s="162"/>
      <c r="B358" s="4"/>
      <c r="C358" s="4"/>
      <c r="D358" s="162"/>
      <c r="E358" s="4"/>
      <c r="F358" s="4"/>
    </row>
    <row r="359" spans="1:6" ht="15.75" customHeight="1" x14ac:dyDescent="0.25">
      <c r="A359" s="162"/>
      <c r="B359" s="4"/>
      <c r="C359" s="4"/>
      <c r="D359" s="162"/>
      <c r="E359" s="4"/>
      <c r="F359" s="4"/>
    </row>
    <row r="360" spans="1:6" ht="15.75" customHeight="1" x14ac:dyDescent="0.25">
      <c r="A360" s="162"/>
      <c r="B360" s="4"/>
      <c r="C360" s="4"/>
      <c r="D360" s="162"/>
      <c r="E360" s="4"/>
      <c r="F360" s="4"/>
    </row>
    <row r="361" spans="1:6" ht="15.75" customHeight="1" x14ac:dyDescent="0.25">
      <c r="A361" s="162"/>
      <c r="B361" s="4"/>
      <c r="C361" s="4"/>
      <c r="D361" s="162"/>
      <c r="E361" s="4"/>
      <c r="F361" s="4"/>
    </row>
    <row r="362" spans="1:6" ht="15.75" customHeight="1" x14ac:dyDescent="0.25">
      <c r="A362" s="162"/>
      <c r="B362" s="4"/>
      <c r="C362" s="4"/>
      <c r="D362" s="162"/>
      <c r="E362" s="4"/>
      <c r="F362" s="4"/>
    </row>
    <row r="363" spans="1:6" ht="15.75" customHeight="1" x14ac:dyDescent="0.25">
      <c r="A363" s="162"/>
      <c r="B363" s="4"/>
      <c r="C363" s="4"/>
      <c r="D363" s="162"/>
      <c r="E363" s="4"/>
      <c r="F363" s="4"/>
    </row>
    <row r="364" spans="1:6" ht="15.75" customHeight="1" x14ac:dyDescent="0.25">
      <c r="A364" s="162"/>
      <c r="B364" s="4"/>
      <c r="C364" s="4"/>
      <c r="D364" s="162"/>
      <c r="E364" s="4"/>
      <c r="F364" s="4"/>
    </row>
    <row r="365" spans="1:6" ht="15.75" customHeight="1" x14ac:dyDescent="0.25">
      <c r="A365" s="162"/>
      <c r="B365" s="4"/>
      <c r="C365" s="4"/>
      <c r="D365" s="162"/>
      <c r="E365" s="4"/>
      <c r="F365" s="4"/>
    </row>
    <row r="366" spans="1:6" ht="15.75" customHeight="1" x14ac:dyDescent="0.25">
      <c r="A366" s="162"/>
      <c r="B366" s="4"/>
      <c r="C366" s="4"/>
      <c r="D366" s="162"/>
      <c r="E366" s="4"/>
      <c r="F366" s="4"/>
    </row>
    <row r="367" spans="1:6" ht="15.75" customHeight="1" x14ac:dyDescent="0.25">
      <c r="A367" s="162"/>
      <c r="B367" s="4"/>
      <c r="C367" s="4"/>
      <c r="D367" s="162"/>
      <c r="E367" s="4"/>
      <c r="F367" s="4"/>
    </row>
    <row r="368" spans="1:6" ht="15.75" customHeight="1" x14ac:dyDescent="0.25">
      <c r="A368" s="162"/>
      <c r="B368" s="4"/>
      <c r="C368" s="4"/>
      <c r="D368" s="162"/>
      <c r="E368" s="4"/>
      <c r="F368" s="4"/>
    </row>
    <row r="369" spans="1:6" ht="15.75" customHeight="1" x14ac:dyDescent="0.25">
      <c r="A369" s="162"/>
      <c r="B369" s="4"/>
      <c r="C369" s="4"/>
      <c r="D369" s="162"/>
      <c r="E369" s="4"/>
      <c r="F369" s="4"/>
    </row>
    <row r="370" spans="1:6" ht="15.75" customHeight="1" x14ac:dyDescent="0.25">
      <c r="A370" s="162"/>
      <c r="B370" s="4"/>
      <c r="C370" s="4"/>
      <c r="D370" s="162"/>
      <c r="E370" s="4"/>
      <c r="F370" s="4"/>
    </row>
    <row r="371" spans="1:6" ht="15.75" customHeight="1" x14ac:dyDescent="0.25">
      <c r="A371" s="162"/>
      <c r="B371" s="4"/>
      <c r="C371" s="4"/>
      <c r="D371" s="162"/>
      <c r="E371" s="4"/>
      <c r="F371" s="4"/>
    </row>
    <row r="372" spans="1:6" ht="15.75" customHeight="1" x14ac:dyDescent="0.25">
      <c r="A372" s="162"/>
      <c r="B372" s="4"/>
      <c r="C372" s="4"/>
      <c r="D372" s="162"/>
      <c r="E372" s="4"/>
      <c r="F372" s="4"/>
    </row>
    <row r="373" spans="1:6" ht="15.75" customHeight="1" x14ac:dyDescent="0.25">
      <c r="A373" s="162"/>
      <c r="B373" s="4"/>
      <c r="C373" s="4"/>
      <c r="D373" s="162"/>
      <c r="E373" s="4"/>
      <c r="F373" s="4"/>
    </row>
    <row r="374" spans="1:6" ht="15.75" customHeight="1" x14ac:dyDescent="0.25">
      <c r="A374" s="162"/>
      <c r="B374" s="4"/>
      <c r="C374" s="4"/>
      <c r="D374" s="162"/>
      <c r="E374" s="4"/>
      <c r="F374" s="4"/>
    </row>
    <row r="375" spans="1:6" ht="15.75" customHeight="1" x14ac:dyDescent="0.25">
      <c r="A375" s="162"/>
      <c r="B375" s="4"/>
      <c r="C375" s="4"/>
      <c r="D375" s="162"/>
      <c r="E375" s="4"/>
      <c r="F375" s="4"/>
    </row>
    <row r="376" spans="1:6" ht="15.75" customHeight="1" x14ac:dyDescent="0.25">
      <c r="A376" s="162"/>
      <c r="B376" s="4"/>
      <c r="C376" s="4"/>
      <c r="D376" s="162"/>
      <c r="E376" s="4"/>
      <c r="F376" s="4"/>
    </row>
    <row r="377" spans="1:6" ht="15.75" customHeight="1" x14ac:dyDescent="0.25">
      <c r="A377" s="162"/>
      <c r="B377" s="4"/>
      <c r="C377" s="4"/>
      <c r="D377" s="162"/>
      <c r="E377" s="4"/>
      <c r="F377" s="4"/>
    </row>
    <row r="378" spans="1:6" ht="15.75" customHeight="1" x14ac:dyDescent="0.25">
      <c r="A378" s="162"/>
      <c r="B378" s="4"/>
      <c r="C378" s="4"/>
      <c r="D378" s="162"/>
      <c r="E378" s="4"/>
      <c r="F378" s="4"/>
    </row>
    <row r="379" spans="1:6" ht="15.75" customHeight="1" x14ac:dyDescent="0.25">
      <c r="A379" s="162"/>
      <c r="B379" s="4"/>
      <c r="C379" s="4"/>
      <c r="D379" s="162"/>
      <c r="E379" s="4"/>
      <c r="F379" s="4"/>
    </row>
    <row r="380" spans="1:6" ht="15.75" customHeight="1" x14ac:dyDescent="0.25">
      <c r="A380" s="162"/>
      <c r="B380" s="4"/>
      <c r="C380" s="4"/>
      <c r="D380" s="162"/>
      <c r="E380" s="4"/>
      <c r="F380" s="4"/>
    </row>
    <row r="381" spans="1:6" ht="15.75" customHeight="1" x14ac:dyDescent="0.25">
      <c r="A381" s="162"/>
      <c r="B381" s="4"/>
      <c r="C381" s="4"/>
      <c r="D381" s="162"/>
      <c r="E381" s="4"/>
      <c r="F381" s="4"/>
    </row>
    <row r="382" spans="1:6" ht="15.75" customHeight="1" x14ac:dyDescent="0.25">
      <c r="A382" s="162"/>
      <c r="B382" s="4"/>
      <c r="C382" s="4"/>
      <c r="D382" s="162"/>
      <c r="E382" s="4"/>
      <c r="F382" s="4"/>
    </row>
    <row r="383" spans="1:6" ht="15.75" customHeight="1" x14ac:dyDescent="0.25">
      <c r="A383" s="162"/>
      <c r="B383" s="4"/>
      <c r="C383" s="4"/>
      <c r="D383" s="162"/>
      <c r="E383" s="4"/>
      <c r="F383" s="4"/>
    </row>
    <row r="384" spans="1:6" ht="15.75" customHeight="1" x14ac:dyDescent="0.25">
      <c r="A384" s="162"/>
      <c r="B384" s="4"/>
      <c r="C384" s="4"/>
      <c r="D384" s="162"/>
      <c r="E384" s="4"/>
      <c r="F384" s="4"/>
    </row>
    <row r="385" spans="1:6" ht="15.75" customHeight="1" x14ac:dyDescent="0.25">
      <c r="A385" s="162"/>
      <c r="B385" s="4"/>
      <c r="C385" s="4"/>
      <c r="D385" s="162"/>
      <c r="E385" s="4"/>
      <c r="F385" s="4"/>
    </row>
    <row r="386" spans="1:6" ht="15.75" customHeight="1" x14ac:dyDescent="0.25">
      <c r="A386" s="162"/>
      <c r="B386" s="4"/>
      <c r="C386" s="4"/>
      <c r="D386" s="162"/>
      <c r="E386" s="4"/>
      <c r="F386" s="4"/>
    </row>
    <row r="387" spans="1:6" ht="15.75" customHeight="1" x14ac:dyDescent="0.25">
      <c r="A387" s="162"/>
      <c r="B387" s="4"/>
      <c r="C387" s="4"/>
      <c r="D387" s="162"/>
      <c r="E387" s="4"/>
      <c r="F387" s="4"/>
    </row>
    <row r="388" spans="1:6" ht="15.75" customHeight="1" x14ac:dyDescent="0.25">
      <c r="A388" s="162"/>
      <c r="B388" s="4"/>
      <c r="C388" s="4"/>
      <c r="D388" s="162"/>
      <c r="E388" s="4"/>
      <c r="F388" s="4"/>
    </row>
    <row r="389" spans="1:6" ht="15.75" customHeight="1" x14ac:dyDescent="0.25">
      <c r="A389" s="162"/>
      <c r="B389" s="4"/>
      <c r="C389" s="4"/>
      <c r="D389" s="162"/>
      <c r="E389" s="4"/>
      <c r="F389" s="4"/>
    </row>
    <row r="390" spans="1:6" ht="15.75" customHeight="1" x14ac:dyDescent="0.25">
      <c r="A390" s="162"/>
      <c r="B390" s="4"/>
      <c r="C390" s="4"/>
      <c r="D390" s="162"/>
      <c r="E390" s="4"/>
      <c r="F390" s="4"/>
    </row>
    <row r="391" spans="1:6" ht="15.75" customHeight="1" x14ac:dyDescent="0.25">
      <c r="A391" s="162"/>
      <c r="B391" s="4"/>
      <c r="C391" s="4"/>
      <c r="D391" s="162"/>
      <c r="E391" s="4"/>
      <c r="F391" s="4"/>
    </row>
    <row r="392" spans="1:6" ht="15.75" customHeight="1" x14ac:dyDescent="0.25">
      <c r="A392" s="162"/>
      <c r="B392" s="4"/>
      <c r="C392" s="4"/>
      <c r="D392" s="162"/>
      <c r="E392" s="4"/>
      <c r="F392" s="4"/>
    </row>
    <row r="393" spans="1:6" ht="15.75" customHeight="1" x14ac:dyDescent="0.25">
      <c r="A393" s="162"/>
      <c r="B393" s="4"/>
      <c r="C393" s="4"/>
      <c r="D393" s="162"/>
      <c r="E393" s="4"/>
      <c r="F393" s="4"/>
    </row>
    <row r="394" spans="1:6" ht="15.75" customHeight="1" x14ac:dyDescent="0.25">
      <c r="A394" s="162"/>
      <c r="B394" s="4"/>
      <c r="C394" s="4"/>
      <c r="D394" s="162"/>
      <c r="E394" s="4"/>
      <c r="F394" s="4"/>
    </row>
    <row r="395" spans="1:6" ht="15.75" customHeight="1" x14ac:dyDescent="0.25">
      <c r="A395" s="162"/>
      <c r="B395" s="4"/>
      <c r="C395" s="4"/>
      <c r="D395" s="162"/>
      <c r="E395" s="4"/>
      <c r="F395" s="4"/>
    </row>
    <row r="396" spans="1:6" ht="15.75" customHeight="1" x14ac:dyDescent="0.25">
      <c r="A396" s="162"/>
      <c r="B396" s="4"/>
      <c r="C396" s="4"/>
      <c r="D396" s="162"/>
      <c r="E396" s="4"/>
      <c r="F396" s="4"/>
    </row>
    <row r="397" spans="1:6" ht="15.75" customHeight="1" x14ac:dyDescent="0.25">
      <c r="A397" s="162"/>
      <c r="B397" s="4"/>
      <c r="C397" s="4"/>
      <c r="D397" s="162"/>
      <c r="E397" s="4"/>
      <c r="F397" s="4"/>
    </row>
    <row r="398" spans="1:6" ht="15.75" customHeight="1" x14ac:dyDescent="0.25">
      <c r="A398" s="162"/>
      <c r="B398" s="4"/>
      <c r="C398" s="4"/>
      <c r="D398" s="162"/>
      <c r="E398" s="4"/>
      <c r="F398" s="4"/>
    </row>
    <row r="399" spans="1:6" ht="15.75" customHeight="1" x14ac:dyDescent="0.25">
      <c r="A399" s="162"/>
      <c r="B399" s="4"/>
      <c r="C399" s="4"/>
      <c r="D399" s="162"/>
      <c r="E399" s="4"/>
      <c r="F399" s="4"/>
    </row>
    <row r="400" spans="1:6" ht="15.75" customHeight="1" x14ac:dyDescent="0.25">
      <c r="A400" s="162"/>
      <c r="B400" s="4"/>
      <c r="C400" s="4"/>
      <c r="D400" s="162"/>
      <c r="E400" s="4"/>
      <c r="F400" s="4"/>
    </row>
    <row r="401" spans="1:6" ht="15.75" customHeight="1" x14ac:dyDescent="0.25">
      <c r="A401" s="162"/>
      <c r="B401" s="4"/>
      <c r="C401" s="4"/>
      <c r="D401" s="162"/>
      <c r="E401" s="4"/>
      <c r="F401" s="4"/>
    </row>
    <row r="402" spans="1:6" ht="15.75" customHeight="1" x14ac:dyDescent="0.25">
      <c r="A402" s="162"/>
      <c r="B402" s="4"/>
      <c r="C402" s="4"/>
      <c r="D402" s="162"/>
      <c r="E402" s="4"/>
      <c r="F402" s="4"/>
    </row>
    <row r="403" spans="1:6" ht="15.75" customHeight="1" x14ac:dyDescent="0.25">
      <c r="A403" s="162"/>
      <c r="B403" s="4"/>
      <c r="C403" s="4"/>
      <c r="D403" s="162"/>
      <c r="E403" s="4"/>
      <c r="F403" s="4"/>
    </row>
    <row r="404" spans="1:6" ht="15.75" customHeight="1" x14ac:dyDescent="0.25">
      <c r="A404" s="162"/>
      <c r="B404" s="4"/>
      <c r="C404" s="4"/>
      <c r="D404" s="162"/>
      <c r="E404" s="4"/>
      <c r="F404" s="4"/>
    </row>
    <row r="405" spans="1:6" ht="15.75" customHeight="1" x14ac:dyDescent="0.25">
      <c r="A405" s="162"/>
      <c r="B405" s="4"/>
      <c r="C405" s="4"/>
      <c r="D405" s="162"/>
      <c r="E405" s="4"/>
      <c r="F405" s="4"/>
    </row>
    <row r="406" spans="1:6" ht="15.75" customHeight="1" x14ac:dyDescent="0.25">
      <c r="A406" s="162"/>
      <c r="B406" s="4"/>
      <c r="C406" s="4"/>
      <c r="D406" s="162"/>
      <c r="E406" s="4"/>
      <c r="F406" s="4"/>
    </row>
    <row r="407" spans="1:6" ht="15.75" customHeight="1" x14ac:dyDescent="0.25">
      <c r="A407" s="162"/>
      <c r="B407" s="4"/>
      <c r="C407" s="4"/>
      <c r="D407" s="162"/>
      <c r="E407" s="4"/>
      <c r="F407" s="4"/>
    </row>
    <row r="408" spans="1:6" ht="15.75" customHeight="1" x14ac:dyDescent="0.25">
      <c r="A408" s="162"/>
      <c r="B408" s="4"/>
      <c r="C408" s="4"/>
      <c r="D408" s="162"/>
      <c r="E408" s="4"/>
      <c r="F408" s="4"/>
    </row>
    <row r="409" spans="1:6" ht="15.75" customHeight="1" x14ac:dyDescent="0.25">
      <c r="A409" s="162"/>
      <c r="B409" s="4"/>
      <c r="C409" s="4"/>
      <c r="D409" s="162"/>
      <c r="E409" s="4"/>
      <c r="F409" s="4"/>
    </row>
    <row r="410" spans="1:6" ht="15.75" customHeight="1" x14ac:dyDescent="0.25">
      <c r="A410" s="162"/>
      <c r="B410" s="4"/>
      <c r="C410" s="4"/>
      <c r="D410" s="162"/>
      <c r="E410" s="4"/>
      <c r="F410" s="4"/>
    </row>
    <row r="411" spans="1:6" ht="15.75" customHeight="1" x14ac:dyDescent="0.25">
      <c r="A411" s="162"/>
      <c r="B411" s="4"/>
      <c r="C411" s="4"/>
      <c r="D411" s="162"/>
      <c r="E411" s="4"/>
      <c r="F411" s="4"/>
    </row>
    <row r="412" spans="1:6" ht="15.75" customHeight="1" x14ac:dyDescent="0.25">
      <c r="A412" s="162"/>
      <c r="B412" s="4"/>
      <c r="C412" s="4"/>
      <c r="D412" s="162"/>
      <c r="E412" s="4"/>
      <c r="F412" s="4"/>
    </row>
    <row r="413" spans="1:6" ht="15.75" customHeight="1" x14ac:dyDescent="0.25">
      <c r="A413" s="162"/>
      <c r="B413" s="4"/>
      <c r="C413" s="4"/>
      <c r="D413" s="162"/>
      <c r="E413" s="4"/>
      <c r="F413" s="4"/>
    </row>
    <row r="414" spans="1:6" ht="15.75" customHeight="1" x14ac:dyDescent="0.25">
      <c r="A414" s="162"/>
      <c r="B414" s="4"/>
      <c r="C414" s="4"/>
      <c r="D414" s="162"/>
      <c r="E414" s="4"/>
      <c r="F414" s="4"/>
    </row>
    <row r="415" spans="1:6" ht="15.75" customHeight="1" x14ac:dyDescent="0.25">
      <c r="A415" s="162"/>
      <c r="B415" s="4"/>
      <c r="C415" s="4"/>
      <c r="D415" s="162"/>
      <c r="E415" s="4"/>
      <c r="F415" s="4"/>
    </row>
    <row r="416" spans="1:6" ht="15.75" customHeight="1" x14ac:dyDescent="0.25">
      <c r="A416" s="162"/>
      <c r="B416" s="4"/>
      <c r="C416" s="4"/>
      <c r="D416" s="162"/>
      <c r="E416" s="4"/>
      <c r="F416" s="4"/>
    </row>
    <row r="417" spans="1:6" ht="15.75" customHeight="1" x14ac:dyDescent="0.25">
      <c r="A417" s="162"/>
      <c r="B417" s="4"/>
      <c r="C417" s="4"/>
      <c r="D417" s="162"/>
      <c r="E417" s="4"/>
      <c r="F417" s="4"/>
    </row>
    <row r="418" spans="1:6" ht="15.75" customHeight="1" x14ac:dyDescent="0.25">
      <c r="A418" s="162"/>
      <c r="B418" s="4"/>
      <c r="C418" s="4"/>
      <c r="D418" s="162"/>
      <c r="E418" s="4"/>
      <c r="F418" s="4"/>
    </row>
    <row r="419" spans="1:6" ht="15.75" customHeight="1" x14ac:dyDescent="0.25">
      <c r="A419" s="162"/>
      <c r="B419" s="4"/>
      <c r="C419" s="4"/>
      <c r="D419" s="162"/>
      <c r="E419" s="4"/>
      <c r="F419" s="4"/>
    </row>
    <row r="420" spans="1:6" ht="15.75" customHeight="1" x14ac:dyDescent="0.25">
      <c r="A420" s="162"/>
      <c r="B420" s="4"/>
      <c r="C420" s="4"/>
      <c r="D420" s="162"/>
      <c r="E420" s="4"/>
      <c r="F420" s="4"/>
    </row>
    <row r="421" spans="1:6" ht="15.75" customHeight="1" x14ac:dyDescent="0.25">
      <c r="A421" s="162"/>
      <c r="B421" s="4"/>
      <c r="C421" s="4"/>
      <c r="D421" s="162"/>
      <c r="E421" s="4"/>
      <c r="F421" s="4"/>
    </row>
    <row r="422" spans="1:6" ht="15.75" customHeight="1" x14ac:dyDescent="0.25">
      <c r="A422" s="162"/>
      <c r="B422" s="4"/>
      <c r="C422" s="4"/>
      <c r="D422" s="162"/>
      <c r="E422" s="4"/>
      <c r="F422" s="4"/>
    </row>
    <row r="423" spans="1:6" ht="15.75" customHeight="1" x14ac:dyDescent="0.25">
      <c r="A423" s="162"/>
      <c r="B423" s="4"/>
      <c r="C423" s="4"/>
      <c r="D423" s="162"/>
      <c r="E423" s="4"/>
      <c r="F423" s="4"/>
    </row>
    <row r="424" spans="1:6" ht="15.75" customHeight="1" x14ac:dyDescent="0.25">
      <c r="A424" s="162"/>
      <c r="B424" s="4"/>
      <c r="C424" s="4"/>
      <c r="D424" s="162"/>
      <c r="E424" s="4"/>
      <c r="F424" s="4"/>
    </row>
    <row r="425" spans="1:6" ht="15.75" customHeight="1" x14ac:dyDescent="0.25">
      <c r="A425" s="162"/>
      <c r="B425" s="4"/>
      <c r="C425" s="4"/>
      <c r="D425" s="162"/>
      <c r="E425" s="4"/>
      <c r="F425" s="4"/>
    </row>
    <row r="426" spans="1:6" ht="15.75" customHeight="1" x14ac:dyDescent="0.25">
      <c r="A426" s="162"/>
      <c r="B426" s="4"/>
      <c r="C426" s="4"/>
      <c r="D426" s="162"/>
      <c r="E426" s="4"/>
      <c r="F426" s="4"/>
    </row>
    <row r="427" spans="1:6" ht="15.75" customHeight="1" x14ac:dyDescent="0.25">
      <c r="A427" s="162"/>
      <c r="B427" s="4"/>
      <c r="C427" s="4"/>
      <c r="D427" s="162"/>
      <c r="E427" s="4"/>
      <c r="F427" s="4"/>
    </row>
    <row r="428" spans="1:6" ht="15.75" customHeight="1" x14ac:dyDescent="0.25">
      <c r="A428" s="162"/>
      <c r="B428" s="4"/>
      <c r="C428" s="4"/>
      <c r="D428" s="162"/>
      <c r="E428" s="4"/>
      <c r="F428" s="4"/>
    </row>
    <row r="429" spans="1:6" ht="15.75" customHeight="1" x14ac:dyDescent="0.25">
      <c r="A429" s="162"/>
      <c r="B429" s="4"/>
      <c r="C429" s="4"/>
      <c r="D429" s="162"/>
      <c r="E429" s="4"/>
      <c r="F429" s="4"/>
    </row>
    <row r="430" spans="1:6" ht="15.75" customHeight="1" x14ac:dyDescent="0.25">
      <c r="A430" s="162"/>
      <c r="B430" s="4"/>
      <c r="C430" s="4"/>
      <c r="D430" s="162"/>
      <c r="E430" s="4"/>
      <c r="F430" s="4"/>
    </row>
    <row r="431" spans="1:6" ht="15.75" customHeight="1" x14ac:dyDescent="0.25">
      <c r="A431" s="162"/>
      <c r="B431" s="4"/>
      <c r="C431" s="4"/>
      <c r="D431" s="162"/>
      <c r="E431" s="4"/>
      <c r="F431" s="4"/>
    </row>
    <row r="432" spans="1:6" ht="15.75" customHeight="1" x14ac:dyDescent="0.25">
      <c r="A432" s="162"/>
      <c r="B432" s="4"/>
      <c r="C432" s="4"/>
      <c r="D432" s="162"/>
      <c r="E432" s="4"/>
      <c r="F432" s="4"/>
    </row>
    <row r="433" spans="1:6" ht="15.75" customHeight="1" x14ac:dyDescent="0.25">
      <c r="A433" s="162"/>
      <c r="B433" s="4"/>
      <c r="C433" s="4"/>
      <c r="D433" s="162"/>
      <c r="E433" s="4"/>
      <c r="F433" s="4"/>
    </row>
    <row r="434" spans="1:6" ht="15.75" customHeight="1" x14ac:dyDescent="0.25">
      <c r="A434" s="162"/>
      <c r="B434" s="4"/>
      <c r="C434" s="4"/>
      <c r="D434" s="162"/>
      <c r="E434" s="4"/>
      <c r="F434" s="4"/>
    </row>
    <row r="435" spans="1:6" ht="15.75" customHeight="1" x14ac:dyDescent="0.25">
      <c r="A435" s="162"/>
      <c r="B435" s="4"/>
      <c r="C435" s="4"/>
      <c r="D435" s="162"/>
      <c r="E435" s="4"/>
      <c r="F435" s="4"/>
    </row>
    <row r="436" spans="1:6" ht="15.75" customHeight="1" x14ac:dyDescent="0.25">
      <c r="A436" s="162"/>
      <c r="B436" s="4"/>
      <c r="C436" s="4"/>
      <c r="D436" s="162"/>
      <c r="E436" s="4"/>
      <c r="F436" s="4"/>
    </row>
    <row r="437" spans="1:6" ht="15.75" customHeight="1" x14ac:dyDescent="0.25">
      <c r="A437" s="162"/>
      <c r="B437" s="4"/>
      <c r="C437" s="4"/>
      <c r="D437" s="162"/>
      <c r="E437" s="4"/>
      <c r="F437" s="4"/>
    </row>
    <row r="438" spans="1:6" ht="15.75" customHeight="1" x14ac:dyDescent="0.25">
      <c r="A438" s="162"/>
      <c r="B438" s="4"/>
      <c r="C438" s="4"/>
      <c r="D438" s="162"/>
      <c r="E438" s="4"/>
      <c r="F438" s="4"/>
    </row>
    <row r="439" spans="1:6" ht="15.75" customHeight="1" x14ac:dyDescent="0.25">
      <c r="A439" s="162"/>
      <c r="B439" s="4"/>
      <c r="C439" s="4"/>
      <c r="D439" s="162"/>
      <c r="E439" s="4"/>
      <c r="F439" s="4"/>
    </row>
    <row r="440" spans="1:6" ht="15.75" customHeight="1" x14ac:dyDescent="0.25">
      <c r="A440" s="162"/>
      <c r="B440" s="4"/>
      <c r="C440" s="4"/>
      <c r="D440" s="162"/>
      <c r="E440" s="4"/>
      <c r="F440" s="4"/>
    </row>
    <row r="441" spans="1:6" ht="15.75" customHeight="1" x14ac:dyDescent="0.25">
      <c r="A441" s="162"/>
      <c r="B441" s="4"/>
      <c r="C441" s="4"/>
      <c r="D441" s="162"/>
      <c r="E441" s="4"/>
      <c r="F441" s="4"/>
    </row>
    <row r="442" spans="1:6" ht="15.75" customHeight="1" x14ac:dyDescent="0.25">
      <c r="A442" s="162"/>
      <c r="B442" s="4"/>
      <c r="C442" s="4"/>
      <c r="D442" s="162"/>
      <c r="E442" s="4"/>
      <c r="F442" s="4"/>
    </row>
    <row r="443" spans="1:6" ht="15.75" customHeight="1" x14ac:dyDescent="0.25">
      <c r="A443" s="162"/>
      <c r="B443" s="4"/>
      <c r="C443" s="4"/>
      <c r="D443" s="162"/>
      <c r="E443" s="4"/>
      <c r="F443" s="4"/>
    </row>
    <row r="444" spans="1:6" ht="15.75" customHeight="1" x14ac:dyDescent="0.25">
      <c r="A444" s="162"/>
      <c r="B444" s="4"/>
      <c r="C444" s="4"/>
      <c r="D444" s="162"/>
      <c r="E444" s="4"/>
      <c r="F444" s="4"/>
    </row>
    <row r="445" spans="1:6" ht="15.75" customHeight="1" x14ac:dyDescent="0.25">
      <c r="A445" s="162"/>
      <c r="B445" s="4"/>
      <c r="C445" s="4"/>
      <c r="D445" s="162"/>
      <c r="E445" s="4"/>
      <c r="F445" s="4"/>
    </row>
    <row r="446" spans="1:6" ht="15.75" customHeight="1" x14ac:dyDescent="0.25">
      <c r="A446" s="162"/>
      <c r="B446" s="4"/>
      <c r="C446" s="4"/>
      <c r="D446" s="162"/>
      <c r="E446" s="4"/>
      <c r="F446" s="4"/>
    </row>
    <row r="447" spans="1:6" ht="15.75" customHeight="1" x14ac:dyDescent="0.25">
      <c r="A447" s="162"/>
      <c r="B447" s="4"/>
      <c r="C447" s="4"/>
      <c r="D447" s="162"/>
      <c r="E447" s="4"/>
      <c r="F447" s="4"/>
    </row>
    <row r="448" spans="1:6" ht="15.75" customHeight="1" x14ac:dyDescent="0.25">
      <c r="A448" s="162"/>
      <c r="B448" s="4"/>
      <c r="C448" s="4"/>
      <c r="D448" s="162"/>
      <c r="E448" s="4"/>
      <c r="F448" s="4"/>
    </row>
    <row r="449" spans="1:6" ht="15.75" customHeight="1" x14ac:dyDescent="0.25">
      <c r="A449" s="162"/>
      <c r="B449" s="4"/>
      <c r="C449" s="4"/>
      <c r="D449" s="162"/>
      <c r="E449" s="4"/>
      <c r="F449" s="4"/>
    </row>
    <row r="450" spans="1:6" ht="15.75" customHeight="1" x14ac:dyDescent="0.25">
      <c r="A450" s="162"/>
      <c r="B450" s="4"/>
      <c r="C450" s="4"/>
      <c r="D450" s="162"/>
      <c r="E450" s="4"/>
      <c r="F450" s="4"/>
    </row>
    <row r="451" spans="1:6" ht="15.75" customHeight="1" x14ac:dyDescent="0.25">
      <c r="A451" s="162"/>
      <c r="B451" s="4"/>
      <c r="C451" s="4"/>
      <c r="D451" s="162"/>
      <c r="E451" s="4"/>
      <c r="F451" s="4"/>
    </row>
    <row r="452" spans="1:6" ht="15.75" customHeight="1" x14ac:dyDescent="0.25">
      <c r="A452" s="162"/>
      <c r="B452" s="4"/>
      <c r="C452" s="4"/>
      <c r="D452" s="162"/>
      <c r="E452" s="4"/>
      <c r="F452" s="4"/>
    </row>
    <row r="453" spans="1:6" ht="15.75" customHeight="1" x14ac:dyDescent="0.25">
      <c r="A453" s="162"/>
      <c r="B453" s="4"/>
      <c r="C453" s="4"/>
      <c r="D453" s="162"/>
      <c r="E453" s="4"/>
      <c r="F453" s="4"/>
    </row>
    <row r="454" spans="1:6" ht="15.75" customHeight="1" x14ac:dyDescent="0.25">
      <c r="A454" s="162"/>
      <c r="B454" s="4"/>
      <c r="C454" s="4"/>
      <c r="D454" s="162"/>
      <c r="E454" s="4"/>
      <c r="F454" s="4"/>
    </row>
    <row r="455" spans="1:6" ht="15.75" customHeight="1" x14ac:dyDescent="0.25">
      <c r="A455" s="162"/>
      <c r="B455" s="4"/>
      <c r="C455" s="4"/>
      <c r="D455" s="162"/>
      <c r="E455" s="4"/>
      <c r="F455" s="4"/>
    </row>
    <row r="456" spans="1:6" ht="15.75" customHeight="1" x14ac:dyDescent="0.25">
      <c r="A456" s="162"/>
      <c r="B456" s="4"/>
      <c r="C456" s="4"/>
      <c r="D456" s="162"/>
      <c r="E456" s="4"/>
      <c r="F456" s="4"/>
    </row>
    <row r="457" spans="1:6" ht="15.75" customHeight="1" x14ac:dyDescent="0.25">
      <c r="A457" s="162"/>
      <c r="B457" s="4"/>
      <c r="C457" s="4"/>
      <c r="D457" s="162"/>
      <c r="E457" s="4"/>
      <c r="F457" s="4"/>
    </row>
    <row r="458" spans="1:6" ht="15.75" customHeight="1" x14ac:dyDescent="0.25">
      <c r="A458" s="162"/>
      <c r="B458" s="4"/>
      <c r="C458" s="4"/>
      <c r="D458" s="162"/>
      <c r="E458" s="4"/>
      <c r="F458" s="4"/>
    </row>
    <row r="459" spans="1:6" ht="15.75" customHeight="1" x14ac:dyDescent="0.25">
      <c r="A459" s="162"/>
      <c r="B459" s="4"/>
      <c r="C459" s="4"/>
      <c r="D459" s="162"/>
      <c r="E459" s="4"/>
      <c r="F459" s="4"/>
    </row>
    <row r="460" spans="1:6" ht="15.75" customHeight="1" x14ac:dyDescent="0.25">
      <c r="A460" s="162"/>
      <c r="B460" s="4"/>
      <c r="C460" s="4"/>
      <c r="D460" s="162"/>
      <c r="E460" s="4"/>
      <c r="F460" s="4"/>
    </row>
    <row r="461" spans="1:6" ht="15.75" customHeight="1" x14ac:dyDescent="0.25">
      <c r="A461" s="162"/>
      <c r="B461" s="4"/>
      <c r="C461" s="4"/>
      <c r="D461" s="162"/>
      <c r="E461" s="4"/>
      <c r="F461" s="4"/>
    </row>
    <row r="462" spans="1:6" ht="15.75" customHeight="1" x14ac:dyDescent="0.25">
      <c r="A462" s="162"/>
      <c r="B462" s="4"/>
      <c r="C462" s="4"/>
      <c r="D462" s="162"/>
      <c r="E462" s="4"/>
      <c r="F462" s="4"/>
    </row>
    <row r="463" spans="1:6" ht="15.75" customHeight="1" x14ac:dyDescent="0.25">
      <c r="A463" s="162"/>
      <c r="B463" s="4"/>
      <c r="C463" s="4"/>
      <c r="D463" s="162"/>
      <c r="E463" s="4"/>
      <c r="F463" s="4"/>
    </row>
    <row r="464" spans="1:6" ht="15.75" customHeight="1" x14ac:dyDescent="0.25">
      <c r="A464" s="162"/>
      <c r="B464" s="4"/>
      <c r="C464" s="4"/>
      <c r="D464" s="162"/>
      <c r="E464" s="4"/>
      <c r="F464" s="4"/>
    </row>
    <row r="465" spans="1:6" ht="15.75" customHeight="1" x14ac:dyDescent="0.25">
      <c r="A465" s="162"/>
      <c r="B465" s="4"/>
      <c r="C465" s="4"/>
      <c r="D465" s="162"/>
      <c r="E465" s="4"/>
      <c r="F465" s="4"/>
    </row>
    <row r="466" spans="1:6" ht="15.75" customHeight="1" x14ac:dyDescent="0.25">
      <c r="A466" s="162"/>
      <c r="B466" s="4"/>
      <c r="C466" s="4"/>
      <c r="D466" s="162"/>
      <c r="E466" s="4"/>
      <c r="F466" s="4"/>
    </row>
    <row r="467" spans="1:6" ht="15.75" customHeight="1" x14ac:dyDescent="0.25">
      <c r="A467" s="162"/>
      <c r="B467" s="4"/>
      <c r="C467" s="4"/>
      <c r="D467" s="162"/>
      <c r="E467" s="4"/>
      <c r="F467" s="4"/>
    </row>
    <row r="468" spans="1:6" ht="15.75" customHeight="1" x14ac:dyDescent="0.25">
      <c r="A468" s="162"/>
      <c r="B468" s="4"/>
      <c r="C468" s="4"/>
      <c r="D468" s="162"/>
      <c r="E468" s="4"/>
      <c r="F468" s="4"/>
    </row>
    <row r="469" spans="1:6" ht="15.75" customHeight="1" x14ac:dyDescent="0.25">
      <c r="A469" s="162"/>
      <c r="B469" s="4"/>
      <c r="C469" s="4"/>
      <c r="D469" s="162"/>
      <c r="E469" s="4"/>
      <c r="F469" s="4"/>
    </row>
    <row r="470" spans="1:6" ht="15.75" customHeight="1" x14ac:dyDescent="0.25">
      <c r="A470" s="162"/>
      <c r="B470" s="4"/>
      <c r="C470" s="4"/>
      <c r="D470" s="162"/>
      <c r="E470" s="4"/>
      <c r="F470" s="4"/>
    </row>
    <row r="471" spans="1:6" ht="15.75" customHeight="1" x14ac:dyDescent="0.25">
      <c r="A471" s="162"/>
      <c r="B471" s="4"/>
      <c r="C471" s="4"/>
      <c r="D471" s="162"/>
      <c r="E471" s="4"/>
      <c r="F471" s="4"/>
    </row>
    <row r="472" spans="1:6" ht="15.75" customHeight="1" x14ac:dyDescent="0.25">
      <c r="A472" s="162"/>
      <c r="B472" s="4"/>
      <c r="C472" s="4"/>
      <c r="D472" s="162"/>
      <c r="E472" s="4"/>
      <c r="F472" s="4"/>
    </row>
    <row r="473" spans="1:6" ht="15.75" customHeight="1" x14ac:dyDescent="0.25">
      <c r="A473" s="162"/>
      <c r="B473" s="4"/>
      <c r="C473" s="4"/>
      <c r="D473" s="162"/>
      <c r="E473" s="4"/>
      <c r="F473" s="4"/>
    </row>
    <row r="474" spans="1:6" ht="15.75" customHeight="1" x14ac:dyDescent="0.25">
      <c r="A474" s="162"/>
      <c r="B474" s="4"/>
      <c r="C474" s="4"/>
      <c r="D474" s="162"/>
      <c r="E474" s="4"/>
      <c r="F474" s="4"/>
    </row>
    <row r="475" spans="1:6" ht="15.75" customHeight="1" x14ac:dyDescent="0.25">
      <c r="A475" s="162"/>
      <c r="B475" s="4"/>
      <c r="C475" s="4"/>
      <c r="D475" s="162"/>
      <c r="E475" s="4"/>
      <c r="F475" s="4"/>
    </row>
    <row r="476" spans="1:6" ht="15.75" customHeight="1" x14ac:dyDescent="0.25">
      <c r="A476" s="162"/>
      <c r="B476" s="4"/>
      <c r="C476" s="4"/>
      <c r="D476" s="162"/>
      <c r="E476" s="4"/>
      <c r="F476" s="4"/>
    </row>
    <row r="477" spans="1:6" ht="15.75" customHeight="1" x14ac:dyDescent="0.25">
      <c r="A477" s="162"/>
      <c r="B477" s="4"/>
      <c r="C477" s="4"/>
      <c r="D477" s="162"/>
      <c r="E477" s="4"/>
      <c r="F477" s="4"/>
    </row>
    <row r="478" spans="1:6" ht="15.75" customHeight="1" x14ac:dyDescent="0.25">
      <c r="A478" s="162"/>
      <c r="B478" s="4"/>
      <c r="C478" s="4"/>
      <c r="D478" s="162"/>
      <c r="E478" s="4"/>
      <c r="F478" s="4"/>
    </row>
    <row r="479" spans="1:6" ht="15.75" customHeight="1" x14ac:dyDescent="0.25">
      <c r="A479" s="162"/>
      <c r="B479" s="4"/>
      <c r="C479" s="4"/>
      <c r="D479" s="162"/>
      <c r="E479" s="4"/>
      <c r="F479" s="4"/>
    </row>
    <row r="480" spans="1:6" ht="15.75" customHeight="1" x14ac:dyDescent="0.25">
      <c r="A480" s="162"/>
      <c r="B480" s="4"/>
      <c r="C480" s="4"/>
      <c r="D480" s="162"/>
      <c r="E480" s="4"/>
      <c r="F480" s="4"/>
    </row>
    <row r="481" spans="1:6" ht="15.75" customHeight="1" x14ac:dyDescent="0.25">
      <c r="A481" s="162"/>
      <c r="B481" s="4"/>
      <c r="C481" s="4"/>
      <c r="D481" s="162"/>
      <c r="E481" s="4"/>
      <c r="F481" s="4"/>
    </row>
    <row r="482" spans="1:6" ht="15.75" customHeight="1" x14ac:dyDescent="0.25">
      <c r="A482" s="162"/>
      <c r="B482" s="4"/>
      <c r="C482" s="4"/>
      <c r="D482" s="162"/>
      <c r="E482" s="4"/>
      <c r="F482" s="4"/>
    </row>
    <row r="483" spans="1:6" ht="15.75" customHeight="1" x14ac:dyDescent="0.25">
      <c r="A483" s="162"/>
      <c r="B483" s="4"/>
      <c r="C483" s="4"/>
      <c r="D483" s="162"/>
      <c r="E483" s="4"/>
      <c r="F483" s="4"/>
    </row>
    <row r="484" spans="1:6" ht="15.75" customHeight="1" x14ac:dyDescent="0.25">
      <c r="A484" s="162"/>
      <c r="B484" s="4"/>
      <c r="C484" s="4"/>
      <c r="D484" s="162"/>
      <c r="E484" s="4"/>
      <c r="F484" s="4"/>
    </row>
    <row r="485" spans="1:6" ht="15.75" customHeight="1" x14ac:dyDescent="0.25">
      <c r="A485" s="162"/>
      <c r="B485" s="4"/>
      <c r="C485" s="4"/>
      <c r="D485" s="162"/>
      <c r="E485" s="4"/>
      <c r="F485" s="4"/>
    </row>
    <row r="486" spans="1:6" ht="15.75" customHeight="1" x14ac:dyDescent="0.25">
      <c r="A486" s="162"/>
      <c r="B486" s="4"/>
      <c r="C486" s="4"/>
      <c r="D486" s="162"/>
      <c r="E486" s="4"/>
      <c r="F486" s="4"/>
    </row>
    <row r="487" spans="1:6" ht="15.75" customHeight="1" x14ac:dyDescent="0.25">
      <c r="A487" s="162"/>
      <c r="B487" s="4"/>
      <c r="C487" s="4"/>
      <c r="D487" s="162"/>
      <c r="E487" s="4"/>
      <c r="F487" s="4"/>
    </row>
    <row r="488" spans="1:6" ht="15.75" customHeight="1" x14ac:dyDescent="0.25">
      <c r="A488" s="162"/>
      <c r="B488" s="4"/>
      <c r="C488" s="4"/>
      <c r="D488" s="162"/>
      <c r="E488" s="4"/>
      <c r="F488" s="4"/>
    </row>
    <row r="489" spans="1:6" ht="15.75" customHeight="1" x14ac:dyDescent="0.25">
      <c r="A489" s="162"/>
      <c r="B489" s="4"/>
      <c r="C489" s="4"/>
      <c r="D489" s="162"/>
      <c r="E489" s="4"/>
      <c r="F489" s="4"/>
    </row>
    <row r="490" spans="1:6" ht="15.75" customHeight="1" x14ac:dyDescent="0.25">
      <c r="A490" s="162"/>
      <c r="B490" s="4"/>
      <c r="C490" s="4"/>
      <c r="D490" s="162"/>
      <c r="E490" s="4"/>
      <c r="F490" s="4"/>
    </row>
    <row r="491" spans="1:6" ht="15.75" customHeight="1" x14ac:dyDescent="0.25">
      <c r="A491" s="162"/>
      <c r="B491" s="4"/>
      <c r="C491" s="4"/>
      <c r="D491" s="162"/>
      <c r="E491" s="4"/>
      <c r="F491" s="4"/>
    </row>
    <row r="492" spans="1:6" ht="15.75" customHeight="1" x14ac:dyDescent="0.25">
      <c r="A492" s="162"/>
      <c r="B492" s="4"/>
      <c r="C492" s="4"/>
      <c r="D492" s="162"/>
      <c r="E492" s="4"/>
      <c r="F492" s="4"/>
    </row>
    <row r="493" spans="1:6" ht="15.75" customHeight="1" x14ac:dyDescent="0.25">
      <c r="A493" s="162"/>
      <c r="B493" s="4"/>
      <c r="C493" s="4"/>
      <c r="D493" s="162"/>
      <c r="E493" s="4"/>
      <c r="F493" s="4"/>
    </row>
    <row r="494" spans="1:6" ht="15.75" customHeight="1" x14ac:dyDescent="0.25">
      <c r="A494" s="162"/>
      <c r="B494" s="4"/>
      <c r="C494" s="4"/>
      <c r="D494" s="162"/>
      <c r="E494" s="4"/>
      <c r="F494" s="4"/>
    </row>
    <row r="495" spans="1:6" ht="15.75" customHeight="1" x14ac:dyDescent="0.25">
      <c r="A495" s="162"/>
      <c r="B495" s="4"/>
      <c r="C495" s="4"/>
      <c r="D495" s="162"/>
      <c r="E495" s="4"/>
      <c r="F495" s="4"/>
    </row>
    <row r="496" spans="1:6" ht="15.75" customHeight="1" x14ac:dyDescent="0.25">
      <c r="A496" s="162"/>
      <c r="B496" s="4"/>
      <c r="C496" s="4"/>
      <c r="D496" s="162"/>
      <c r="E496" s="4"/>
      <c r="F496" s="4"/>
    </row>
    <row r="497" spans="1:6" ht="15.75" customHeight="1" x14ac:dyDescent="0.25">
      <c r="A497" s="162"/>
      <c r="B497" s="4"/>
      <c r="C497" s="4"/>
      <c r="D497" s="162"/>
      <c r="E497" s="4"/>
      <c r="F497" s="4"/>
    </row>
    <row r="498" spans="1:6" ht="15.75" customHeight="1" x14ac:dyDescent="0.25">
      <c r="A498" s="162"/>
      <c r="B498" s="4"/>
      <c r="C498" s="4"/>
      <c r="D498" s="162"/>
      <c r="E498" s="4"/>
      <c r="F498" s="4"/>
    </row>
    <row r="499" spans="1:6" ht="15.75" customHeight="1" x14ac:dyDescent="0.25">
      <c r="A499" s="162"/>
      <c r="B499" s="4"/>
      <c r="C499" s="4"/>
      <c r="D499" s="162"/>
      <c r="E499" s="4"/>
      <c r="F499" s="4"/>
    </row>
    <row r="500" spans="1:6" ht="15.75" customHeight="1" x14ac:dyDescent="0.25">
      <c r="A500" s="162"/>
      <c r="B500" s="4"/>
      <c r="C500" s="4"/>
      <c r="D500" s="162"/>
      <c r="E500" s="4"/>
      <c r="F500" s="4"/>
    </row>
    <row r="501" spans="1:6" ht="15.75" customHeight="1" x14ac:dyDescent="0.25">
      <c r="A501" s="162"/>
      <c r="B501" s="4"/>
      <c r="C501" s="4"/>
      <c r="D501" s="162"/>
      <c r="E501" s="4"/>
      <c r="F501" s="4"/>
    </row>
    <row r="502" spans="1:6" ht="15.75" customHeight="1" x14ac:dyDescent="0.25">
      <c r="A502" s="162"/>
      <c r="B502" s="4"/>
      <c r="C502" s="4"/>
      <c r="D502" s="162"/>
      <c r="E502" s="4"/>
      <c r="F502" s="4"/>
    </row>
    <row r="503" spans="1:6" ht="15.75" customHeight="1" x14ac:dyDescent="0.25">
      <c r="A503" s="162"/>
      <c r="B503" s="4"/>
      <c r="C503" s="4"/>
      <c r="D503" s="162"/>
      <c r="E503" s="4"/>
      <c r="F503" s="4"/>
    </row>
    <row r="504" spans="1:6" ht="15.75" customHeight="1" x14ac:dyDescent="0.25">
      <c r="A504" s="162"/>
      <c r="B504" s="4"/>
      <c r="C504" s="4"/>
      <c r="D504" s="162"/>
      <c r="E504" s="4"/>
      <c r="F504" s="4"/>
    </row>
    <row r="505" spans="1:6" ht="15.75" customHeight="1" x14ac:dyDescent="0.25">
      <c r="A505" s="162"/>
      <c r="B505" s="4"/>
      <c r="C505" s="4"/>
      <c r="D505" s="162"/>
      <c r="E505" s="4"/>
      <c r="F505" s="4"/>
    </row>
    <row r="506" spans="1:6" ht="15.75" customHeight="1" x14ac:dyDescent="0.25">
      <c r="A506" s="162"/>
      <c r="B506" s="4"/>
      <c r="C506" s="4"/>
      <c r="D506" s="162"/>
      <c r="E506" s="4"/>
      <c r="F506" s="4"/>
    </row>
    <row r="507" spans="1:6" ht="15.75" customHeight="1" x14ac:dyDescent="0.25">
      <c r="A507" s="162"/>
      <c r="B507" s="4"/>
      <c r="C507" s="4"/>
      <c r="D507" s="162"/>
      <c r="E507" s="4"/>
      <c r="F507" s="4"/>
    </row>
    <row r="508" spans="1:6" ht="15.75" customHeight="1" x14ac:dyDescent="0.25">
      <c r="A508" s="162"/>
      <c r="B508" s="4"/>
      <c r="C508" s="4"/>
      <c r="D508" s="162"/>
      <c r="E508" s="4"/>
      <c r="F508" s="4"/>
    </row>
    <row r="509" spans="1:6" ht="15.75" customHeight="1" x14ac:dyDescent="0.25">
      <c r="A509" s="162"/>
      <c r="B509" s="4"/>
      <c r="C509" s="4"/>
      <c r="D509" s="162"/>
      <c r="E509" s="4"/>
      <c r="F509" s="4"/>
    </row>
    <row r="510" spans="1:6" ht="15.75" customHeight="1" x14ac:dyDescent="0.25">
      <c r="A510" s="162"/>
      <c r="B510" s="4"/>
      <c r="C510" s="4"/>
      <c r="D510" s="162"/>
      <c r="E510" s="4"/>
      <c r="F510" s="4"/>
    </row>
    <row r="511" spans="1:6" ht="15.75" customHeight="1" x14ac:dyDescent="0.25">
      <c r="A511" s="162"/>
      <c r="B511" s="4"/>
      <c r="C511" s="4"/>
      <c r="D511" s="162"/>
      <c r="E511" s="4"/>
      <c r="F511" s="4"/>
    </row>
    <row r="512" spans="1:6" ht="15.75" customHeight="1" x14ac:dyDescent="0.25">
      <c r="A512" s="162"/>
      <c r="B512" s="4"/>
      <c r="C512" s="4"/>
      <c r="D512" s="162"/>
      <c r="E512" s="4"/>
      <c r="F512" s="4"/>
    </row>
    <row r="513" spans="1:6" ht="15.75" customHeight="1" x14ac:dyDescent="0.25">
      <c r="A513" s="162"/>
      <c r="B513" s="4"/>
      <c r="C513" s="4"/>
      <c r="D513" s="162"/>
      <c r="E513" s="4"/>
      <c r="F513" s="4"/>
    </row>
    <row r="514" spans="1:6" ht="15.75" customHeight="1" x14ac:dyDescent="0.25">
      <c r="A514" s="162"/>
      <c r="B514" s="4"/>
      <c r="C514" s="4"/>
      <c r="D514" s="162"/>
      <c r="E514" s="4"/>
      <c r="F514" s="4"/>
    </row>
    <row r="515" spans="1:6" ht="15.75" customHeight="1" x14ac:dyDescent="0.25">
      <c r="A515" s="162"/>
      <c r="B515" s="4"/>
      <c r="C515" s="4"/>
      <c r="D515" s="162"/>
      <c r="E515" s="4"/>
      <c r="F515" s="4"/>
    </row>
    <row r="516" spans="1:6" ht="15.75" customHeight="1" x14ac:dyDescent="0.25">
      <c r="A516" s="162"/>
      <c r="B516" s="4"/>
      <c r="C516" s="4"/>
      <c r="D516" s="162"/>
      <c r="E516" s="4"/>
      <c r="F516" s="4"/>
    </row>
    <row r="517" spans="1:6" ht="15.75" customHeight="1" x14ac:dyDescent="0.25">
      <c r="A517" s="162"/>
      <c r="B517" s="4"/>
      <c r="C517" s="4"/>
      <c r="D517" s="162"/>
      <c r="E517" s="4"/>
      <c r="F517" s="4"/>
    </row>
    <row r="518" spans="1:6" ht="15.75" customHeight="1" x14ac:dyDescent="0.25">
      <c r="A518" s="162"/>
      <c r="B518" s="4"/>
      <c r="C518" s="4"/>
      <c r="D518" s="162"/>
      <c r="E518" s="4"/>
      <c r="F518" s="4"/>
    </row>
    <row r="519" spans="1:6" ht="15.75" customHeight="1" x14ac:dyDescent="0.25">
      <c r="A519" s="162"/>
      <c r="B519" s="4"/>
      <c r="C519" s="4"/>
      <c r="D519" s="162"/>
      <c r="E519" s="4"/>
      <c r="F519" s="4"/>
    </row>
    <row r="520" spans="1:6" ht="15.75" customHeight="1" x14ac:dyDescent="0.25">
      <c r="A520" s="162"/>
      <c r="B520" s="4"/>
      <c r="C520" s="4"/>
      <c r="D520" s="162"/>
      <c r="E520" s="4"/>
      <c r="F520" s="4"/>
    </row>
    <row r="521" spans="1:6" ht="15.75" customHeight="1" x14ac:dyDescent="0.25">
      <c r="A521" s="162"/>
      <c r="B521" s="4"/>
      <c r="C521" s="4"/>
      <c r="D521" s="162"/>
      <c r="E521" s="4"/>
      <c r="F521" s="4"/>
    </row>
    <row r="522" spans="1:6" ht="15.75" customHeight="1" x14ac:dyDescent="0.25">
      <c r="A522" s="162"/>
      <c r="B522" s="4"/>
      <c r="C522" s="4"/>
      <c r="D522" s="162"/>
      <c r="E522" s="4"/>
      <c r="F522" s="4"/>
    </row>
    <row r="523" spans="1:6" ht="15.75" customHeight="1" x14ac:dyDescent="0.25">
      <c r="A523" s="162"/>
      <c r="B523" s="4"/>
      <c r="C523" s="4"/>
      <c r="D523" s="162"/>
      <c r="E523" s="4"/>
      <c r="F523" s="4"/>
    </row>
    <row r="524" spans="1:6" ht="15.75" customHeight="1" x14ac:dyDescent="0.25">
      <c r="A524" s="162"/>
      <c r="B524" s="4"/>
      <c r="C524" s="4"/>
      <c r="D524" s="162"/>
      <c r="E524" s="4"/>
      <c r="F524" s="4"/>
    </row>
    <row r="525" spans="1:6" ht="15.75" customHeight="1" x14ac:dyDescent="0.25">
      <c r="A525" s="162"/>
      <c r="B525" s="4"/>
      <c r="C525" s="4"/>
      <c r="D525" s="162"/>
      <c r="E525" s="4"/>
      <c r="F525" s="4"/>
    </row>
    <row r="526" spans="1:6" ht="15.75" customHeight="1" x14ac:dyDescent="0.25">
      <c r="A526" s="162"/>
      <c r="B526" s="4"/>
      <c r="C526" s="4"/>
      <c r="D526" s="162"/>
      <c r="E526" s="4"/>
      <c r="F526" s="4"/>
    </row>
    <row r="527" spans="1:6" ht="15.75" customHeight="1" x14ac:dyDescent="0.25">
      <c r="A527" s="162"/>
      <c r="B527" s="4"/>
      <c r="C527" s="4"/>
      <c r="D527" s="162"/>
      <c r="E527" s="4"/>
      <c r="F527" s="4"/>
    </row>
    <row r="528" spans="1:6" ht="15.75" customHeight="1" x14ac:dyDescent="0.25">
      <c r="A528" s="162"/>
      <c r="B528" s="4"/>
      <c r="C528" s="4"/>
      <c r="D528" s="162"/>
      <c r="E528" s="4"/>
      <c r="F528" s="4"/>
    </row>
    <row r="529" spans="1:6" ht="15.75" customHeight="1" x14ac:dyDescent="0.25">
      <c r="A529" s="162"/>
      <c r="B529" s="4"/>
      <c r="C529" s="4"/>
      <c r="D529" s="162"/>
      <c r="E529" s="4"/>
      <c r="F529" s="4"/>
    </row>
    <row r="530" spans="1:6" ht="15.75" customHeight="1" x14ac:dyDescent="0.25">
      <c r="A530" s="162"/>
      <c r="B530" s="4"/>
      <c r="C530" s="4"/>
      <c r="D530" s="162"/>
      <c r="E530" s="4"/>
      <c r="F530" s="4"/>
    </row>
    <row r="531" spans="1:6" ht="15.75" customHeight="1" x14ac:dyDescent="0.25">
      <c r="A531" s="162"/>
      <c r="B531" s="4"/>
      <c r="C531" s="4"/>
      <c r="D531" s="162"/>
      <c r="E531" s="4"/>
      <c r="F531" s="4"/>
    </row>
    <row r="532" spans="1:6" ht="15.75" customHeight="1" x14ac:dyDescent="0.25">
      <c r="A532" s="162"/>
      <c r="B532" s="4"/>
      <c r="C532" s="4"/>
      <c r="D532" s="162"/>
      <c r="E532" s="4"/>
      <c r="F532" s="4"/>
    </row>
    <row r="533" spans="1:6" ht="15.75" customHeight="1" x14ac:dyDescent="0.25">
      <c r="A533" s="162"/>
      <c r="B533" s="4"/>
      <c r="C533" s="4"/>
      <c r="D533" s="162"/>
      <c r="E533" s="4"/>
      <c r="F533" s="4"/>
    </row>
    <row r="534" spans="1:6" ht="15.75" customHeight="1" x14ac:dyDescent="0.25">
      <c r="A534" s="162"/>
      <c r="B534" s="4"/>
      <c r="C534" s="4"/>
      <c r="D534" s="162"/>
      <c r="E534" s="4"/>
      <c r="F534" s="4"/>
    </row>
    <row r="535" spans="1:6" ht="15.75" customHeight="1" x14ac:dyDescent="0.25">
      <c r="A535" s="162"/>
      <c r="B535" s="4"/>
      <c r="C535" s="4"/>
      <c r="D535" s="162"/>
      <c r="E535" s="4"/>
      <c r="F535" s="4"/>
    </row>
    <row r="536" spans="1:6" ht="15.75" customHeight="1" x14ac:dyDescent="0.25">
      <c r="A536" s="162"/>
      <c r="B536" s="4"/>
      <c r="C536" s="4"/>
      <c r="D536" s="162"/>
      <c r="E536" s="4"/>
      <c r="F536" s="4"/>
    </row>
    <row r="537" spans="1:6" ht="15.75" customHeight="1" x14ac:dyDescent="0.25">
      <c r="A537" s="162"/>
      <c r="B537" s="4"/>
      <c r="C537" s="4"/>
      <c r="D537" s="162"/>
      <c r="E537" s="4"/>
      <c r="F537" s="4"/>
    </row>
    <row r="538" spans="1:6" ht="15.75" customHeight="1" x14ac:dyDescent="0.25">
      <c r="A538" s="162"/>
      <c r="B538" s="4"/>
      <c r="C538" s="4"/>
      <c r="D538" s="162"/>
      <c r="E538" s="4"/>
      <c r="F538" s="4"/>
    </row>
    <row r="539" spans="1:6" ht="15.75" customHeight="1" x14ac:dyDescent="0.25">
      <c r="A539" s="162"/>
      <c r="B539" s="4"/>
      <c r="C539" s="4"/>
      <c r="D539" s="162"/>
      <c r="E539" s="4"/>
      <c r="F539" s="4"/>
    </row>
    <row r="540" spans="1:6" ht="15.75" customHeight="1" x14ac:dyDescent="0.25">
      <c r="A540" s="162"/>
      <c r="B540" s="4"/>
      <c r="C540" s="4"/>
      <c r="D540" s="162"/>
      <c r="E540" s="4"/>
      <c r="F540" s="4"/>
    </row>
    <row r="541" spans="1:6" ht="15.75" customHeight="1" x14ac:dyDescent="0.25">
      <c r="A541" s="162"/>
      <c r="B541" s="4"/>
      <c r="C541" s="4"/>
      <c r="D541" s="162"/>
      <c r="E541" s="4"/>
      <c r="F541" s="4"/>
    </row>
    <row r="542" spans="1:6" ht="15.75" customHeight="1" x14ac:dyDescent="0.25">
      <c r="A542" s="162"/>
      <c r="B542" s="4"/>
      <c r="C542" s="4"/>
      <c r="D542" s="162"/>
      <c r="E542" s="4"/>
      <c r="F542" s="4"/>
    </row>
    <row r="543" spans="1:6" ht="15.75" customHeight="1" x14ac:dyDescent="0.25">
      <c r="A543" s="162"/>
      <c r="B543" s="4"/>
      <c r="C543" s="4"/>
      <c r="D543" s="162"/>
      <c r="E543" s="4"/>
      <c r="F543" s="4"/>
    </row>
    <row r="544" spans="1:6" ht="15.75" customHeight="1" x14ac:dyDescent="0.25">
      <c r="A544" s="162"/>
      <c r="B544" s="4"/>
      <c r="C544" s="4"/>
      <c r="D544" s="162"/>
      <c r="E544" s="4"/>
      <c r="F544" s="4"/>
    </row>
    <row r="545" spans="1:6" ht="15.75" customHeight="1" x14ac:dyDescent="0.25">
      <c r="A545" s="162"/>
      <c r="B545" s="4"/>
      <c r="C545" s="4"/>
      <c r="D545" s="162"/>
      <c r="E545" s="4"/>
      <c r="F545" s="4"/>
    </row>
    <row r="546" spans="1:6" ht="15.75" customHeight="1" x14ac:dyDescent="0.25">
      <c r="A546" s="162"/>
      <c r="B546" s="4"/>
      <c r="C546" s="4"/>
      <c r="D546" s="162"/>
      <c r="E546" s="4"/>
      <c r="F546" s="4"/>
    </row>
    <row r="547" spans="1:6" ht="15.75" customHeight="1" x14ac:dyDescent="0.25">
      <c r="A547" s="162"/>
      <c r="B547" s="4"/>
      <c r="C547" s="4"/>
      <c r="D547" s="162"/>
      <c r="E547" s="4"/>
      <c r="F547" s="4"/>
    </row>
    <row r="548" spans="1:6" ht="15.75" customHeight="1" x14ac:dyDescent="0.25">
      <c r="A548" s="162"/>
      <c r="B548" s="4"/>
      <c r="C548" s="4"/>
      <c r="D548" s="162"/>
      <c r="E548" s="4"/>
      <c r="F548" s="4"/>
    </row>
    <row r="549" spans="1:6" ht="15.75" customHeight="1" x14ac:dyDescent="0.25">
      <c r="A549" s="162"/>
      <c r="B549" s="4"/>
      <c r="C549" s="4"/>
      <c r="D549" s="162"/>
      <c r="E549" s="4"/>
      <c r="F549" s="4"/>
    </row>
    <row r="550" spans="1:6" ht="15.75" customHeight="1" x14ac:dyDescent="0.25">
      <c r="A550" s="162"/>
      <c r="B550" s="4"/>
      <c r="C550" s="4"/>
      <c r="D550" s="162"/>
      <c r="E550" s="4"/>
      <c r="F550" s="4"/>
    </row>
    <row r="551" spans="1:6" ht="15.75" customHeight="1" x14ac:dyDescent="0.25">
      <c r="A551" s="162"/>
      <c r="B551" s="4"/>
      <c r="C551" s="4"/>
      <c r="D551" s="162"/>
      <c r="E551" s="4"/>
      <c r="F551" s="4"/>
    </row>
    <row r="552" spans="1:6" ht="15.75" customHeight="1" x14ac:dyDescent="0.25">
      <c r="A552" s="162"/>
      <c r="B552" s="4"/>
      <c r="C552" s="4"/>
      <c r="D552" s="162"/>
      <c r="E552" s="4"/>
      <c r="F552" s="4"/>
    </row>
    <row r="553" spans="1:6" ht="15.75" customHeight="1" x14ac:dyDescent="0.25">
      <c r="A553" s="162"/>
      <c r="B553" s="4"/>
      <c r="C553" s="4"/>
      <c r="D553" s="162"/>
      <c r="E553" s="4"/>
      <c r="F553" s="4"/>
    </row>
    <row r="554" spans="1:6" ht="15.75" customHeight="1" x14ac:dyDescent="0.25">
      <c r="A554" s="162"/>
      <c r="B554" s="4"/>
      <c r="C554" s="4"/>
      <c r="D554" s="162"/>
      <c r="E554" s="4"/>
      <c r="F554" s="4"/>
    </row>
    <row r="555" spans="1:6" ht="15.75" customHeight="1" x14ac:dyDescent="0.25">
      <c r="A555" s="162"/>
      <c r="B555" s="4"/>
      <c r="C555" s="4"/>
      <c r="D555" s="162"/>
      <c r="E555" s="4"/>
      <c r="F555" s="4"/>
    </row>
    <row r="556" spans="1:6" ht="15.75" customHeight="1" x14ac:dyDescent="0.25">
      <c r="A556" s="162"/>
      <c r="B556" s="4"/>
      <c r="C556" s="4"/>
      <c r="D556" s="162"/>
      <c r="E556" s="4"/>
      <c r="F556" s="4"/>
    </row>
    <row r="557" spans="1:6" ht="15.75" customHeight="1" x14ac:dyDescent="0.25">
      <c r="A557" s="162"/>
      <c r="B557" s="4"/>
      <c r="C557" s="4"/>
      <c r="D557" s="162"/>
      <c r="E557" s="4"/>
      <c r="F557" s="4"/>
    </row>
    <row r="558" spans="1:6" ht="15.75" customHeight="1" x14ac:dyDescent="0.25">
      <c r="A558" s="162"/>
      <c r="B558" s="4"/>
      <c r="C558" s="4"/>
      <c r="D558" s="162"/>
      <c r="E558" s="4"/>
      <c r="F558" s="4"/>
    </row>
    <row r="559" spans="1:6" ht="15.75" customHeight="1" x14ac:dyDescent="0.25">
      <c r="A559" s="162"/>
      <c r="B559" s="4"/>
      <c r="C559" s="4"/>
      <c r="D559" s="162"/>
      <c r="E559" s="4"/>
      <c r="F559" s="4"/>
    </row>
    <row r="560" spans="1:6" ht="15.75" customHeight="1" x14ac:dyDescent="0.25">
      <c r="A560" s="162"/>
      <c r="B560" s="4"/>
      <c r="C560" s="4"/>
      <c r="D560" s="162"/>
      <c r="E560" s="4"/>
      <c r="F560" s="4"/>
    </row>
    <row r="561" spans="1:6" ht="15.75" customHeight="1" x14ac:dyDescent="0.25">
      <c r="A561" s="162"/>
      <c r="B561" s="4"/>
      <c r="C561" s="4"/>
      <c r="D561" s="162"/>
      <c r="E561" s="4"/>
      <c r="F561" s="4"/>
    </row>
    <row r="562" spans="1:6" ht="15.75" customHeight="1" x14ac:dyDescent="0.25">
      <c r="A562" s="162"/>
      <c r="B562" s="4"/>
      <c r="C562" s="4"/>
      <c r="D562" s="162"/>
      <c r="E562" s="4"/>
      <c r="F562" s="4"/>
    </row>
    <row r="563" spans="1:6" ht="15.75" customHeight="1" x14ac:dyDescent="0.25">
      <c r="A563" s="162"/>
      <c r="B563" s="4"/>
      <c r="C563" s="4"/>
      <c r="D563" s="162"/>
      <c r="E563" s="4"/>
      <c r="F563" s="4"/>
    </row>
    <row r="564" spans="1:6" ht="15.75" customHeight="1" x14ac:dyDescent="0.25">
      <c r="A564" s="162"/>
      <c r="B564" s="4"/>
      <c r="C564" s="4"/>
      <c r="D564" s="162"/>
      <c r="E564" s="4"/>
      <c r="F564" s="4"/>
    </row>
    <row r="565" spans="1:6" ht="15.75" customHeight="1" x14ac:dyDescent="0.25">
      <c r="A565" s="162"/>
      <c r="B565" s="4"/>
      <c r="C565" s="4"/>
      <c r="D565" s="162"/>
      <c r="E565" s="4"/>
      <c r="F565" s="4"/>
    </row>
    <row r="566" spans="1:6" ht="15.75" customHeight="1" x14ac:dyDescent="0.25">
      <c r="A566" s="162"/>
      <c r="B566" s="4"/>
      <c r="C566" s="4"/>
      <c r="D566" s="162"/>
      <c r="E566" s="4"/>
      <c r="F566" s="4"/>
    </row>
    <row r="567" spans="1:6" ht="15.75" customHeight="1" x14ac:dyDescent="0.25">
      <c r="A567" s="162"/>
      <c r="B567" s="4"/>
      <c r="C567" s="4"/>
      <c r="D567" s="162"/>
      <c r="E567" s="4"/>
      <c r="F567" s="4"/>
    </row>
    <row r="568" spans="1:6" ht="15.75" customHeight="1" x14ac:dyDescent="0.25">
      <c r="A568" s="162"/>
      <c r="B568" s="4"/>
      <c r="C568" s="4"/>
      <c r="D568" s="162"/>
      <c r="E568" s="4"/>
      <c r="F568" s="4"/>
    </row>
    <row r="569" spans="1:6" ht="15.75" customHeight="1" x14ac:dyDescent="0.25">
      <c r="A569" s="162"/>
      <c r="B569" s="4"/>
      <c r="C569" s="4"/>
      <c r="D569" s="162"/>
      <c r="E569" s="4"/>
      <c r="F569" s="4"/>
    </row>
    <row r="570" spans="1:6" ht="15.75" customHeight="1" x14ac:dyDescent="0.25">
      <c r="A570" s="162"/>
      <c r="B570" s="4"/>
      <c r="C570" s="4"/>
      <c r="D570" s="162"/>
      <c r="E570" s="4"/>
      <c r="F570" s="4"/>
    </row>
    <row r="571" spans="1:6" ht="15.75" customHeight="1" x14ac:dyDescent="0.25">
      <c r="A571" s="162"/>
      <c r="B571" s="4"/>
      <c r="C571" s="4"/>
      <c r="D571" s="162"/>
      <c r="E571" s="4"/>
      <c r="F571" s="4"/>
    </row>
    <row r="572" spans="1:6" ht="15.75" customHeight="1" x14ac:dyDescent="0.25">
      <c r="A572" s="162"/>
      <c r="B572" s="4"/>
      <c r="C572" s="4"/>
      <c r="D572" s="162"/>
      <c r="E572" s="4"/>
      <c r="F572" s="4"/>
    </row>
    <row r="573" spans="1:6" ht="15.75" customHeight="1" x14ac:dyDescent="0.25">
      <c r="A573" s="162"/>
      <c r="B573" s="4"/>
      <c r="C573" s="4"/>
      <c r="D573" s="162"/>
      <c r="E573" s="4"/>
      <c r="F573" s="4"/>
    </row>
    <row r="574" spans="1:6" ht="15.75" customHeight="1" x14ac:dyDescent="0.25">
      <c r="A574" s="162"/>
      <c r="B574" s="4"/>
      <c r="C574" s="4"/>
      <c r="D574" s="162"/>
      <c r="E574" s="4"/>
      <c r="F574" s="4"/>
    </row>
    <row r="575" spans="1:6" ht="15.75" customHeight="1" x14ac:dyDescent="0.25">
      <c r="A575" s="162"/>
      <c r="B575" s="4"/>
      <c r="C575" s="4"/>
      <c r="D575" s="162"/>
      <c r="E575" s="4"/>
      <c r="F575" s="4"/>
    </row>
    <row r="576" spans="1:6" ht="15.75" customHeight="1" x14ac:dyDescent="0.25">
      <c r="A576" s="162"/>
      <c r="B576" s="4"/>
      <c r="C576" s="4"/>
      <c r="D576" s="162"/>
      <c r="E576" s="4"/>
      <c r="F576" s="4"/>
    </row>
    <row r="577" spans="1:6" ht="15.75" customHeight="1" x14ac:dyDescent="0.25">
      <c r="A577" s="162"/>
      <c r="B577" s="4"/>
      <c r="C577" s="4"/>
      <c r="D577" s="162"/>
      <c r="E577" s="4"/>
      <c r="F577" s="4"/>
    </row>
    <row r="578" spans="1:6" ht="15.75" customHeight="1" x14ac:dyDescent="0.25">
      <c r="A578" s="162"/>
      <c r="B578" s="4"/>
      <c r="C578" s="4"/>
      <c r="D578" s="162"/>
      <c r="E578" s="4"/>
      <c r="F578" s="4"/>
    </row>
    <row r="579" spans="1:6" ht="15.75" customHeight="1" x14ac:dyDescent="0.25">
      <c r="A579" s="162"/>
      <c r="B579" s="4"/>
      <c r="C579" s="4"/>
      <c r="D579" s="162"/>
      <c r="E579" s="4"/>
      <c r="F579" s="4"/>
    </row>
    <row r="580" spans="1:6" ht="15.75" customHeight="1" x14ac:dyDescent="0.25">
      <c r="A580" s="162"/>
      <c r="B580" s="4"/>
      <c r="C580" s="4"/>
      <c r="D580" s="162"/>
      <c r="E580" s="4"/>
      <c r="F580" s="4"/>
    </row>
    <row r="581" spans="1:6" ht="15.75" customHeight="1" x14ac:dyDescent="0.25">
      <c r="A581" s="162"/>
      <c r="B581" s="4"/>
      <c r="C581" s="4"/>
      <c r="D581" s="162"/>
      <c r="E581" s="4"/>
      <c r="F581" s="4"/>
    </row>
    <row r="582" spans="1:6" ht="15.75" customHeight="1" x14ac:dyDescent="0.25">
      <c r="A582" s="162"/>
      <c r="B582" s="4"/>
      <c r="C582" s="4"/>
      <c r="D582" s="162"/>
      <c r="E582" s="4"/>
      <c r="F582" s="4"/>
    </row>
    <row r="583" spans="1:6" ht="15.75" customHeight="1" x14ac:dyDescent="0.25">
      <c r="A583" s="162"/>
      <c r="B583" s="4"/>
      <c r="C583" s="4"/>
      <c r="D583" s="162"/>
      <c r="E583" s="4"/>
      <c r="F583" s="4"/>
    </row>
    <row r="584" spans="1:6" ht="15.75" customHeight="1" x14ac:dyDescent="0.25">
      <c r="A584" s="162"/>
      <c r="B584" s="4"/>
      <c r="C584" s="4"/>
      <c r="D584" s="162"/>
      <c r="E584" s="4"/>
      <c r="F584" s="4"/>
    </row>
    <row r="585" spans="1:6" ht="15.75" customHeight="1" x14ac:dyDescent="0.25">
      <c r="A585" s="162"/>
      <c r="B585" s="4"/>
      <c r="C585" s="4"/>
      <c r="D585" s="162"/>
      <c r="E585" s="4"/>
      <c r="F585" s="4"/>
    </row>
    <row r="586" spans="1:6" ht="15.75" customHeight="1" x14ac:dyDescent="0.25">
      <c r="A586" s="162"/>
      <c r="B586" s="4"/>
      <c r="C586" s="4"/>
      <c r="D586" s="162"/>
      <c r="E586" s="4"/>
      <c r="F586" s="4"/>
    </row>
    <row r="587" spans="1:6" ht="15.75" customHeight="1" x14ac:dyDescent="0.25">
      <c r="A587" s="162"/>
      <c r="B587" s="4"/>
      <c r="C587" s="4"/>
      <c r="D587" s="162"/>
      <c r="E587" s="4"/>
      <c r="F587" s="4"/>
    </row>
    <row r="588" spans="1:6" ht="15.75" customHeight="1" x14ac:dyDescent="0.25">
      <c r="A588" s="162"/>
      <c r="B588" s="4"/>
      <c r="C588" s="4"/>
      <c r="D588" s="162"/>
      <c r="E588" s="4"/>
      <c r="F588" s="4"/>
    </row>
    <row r="589" spans="1:6" ht="15.75" customHeight="1" x14ac:dyDescent="0.25">
      <c r="A589" s="162"/>
      <c r="B589" s="4"/>
      <c r="C589" s="4"/>
      <c r="D589" s="162"/>
      <c r="E589" s="4"/>
      <c r="F589" s="4"/>
    </row>
    <row r="590" spans="1:6" ht="15.75" customHeight="1" x14ac:dyDescent="0.25">
      <c r="A590" s="162"/>
      <c r="B590" s="4"/>
      <c r="C590" s="4"/>
      <c r="D590" s="162"/>
      <c r="E590" s="4"/>
      <c r="F590" s="4"/>
    </row>
    <row r="591" spans="1:6" ht="15.75" customHeight="1" x14ac:dyDescent="0.25">
      <c r="A591" s="162"/>
      <c r="B591" s="4"/>
      <c r="C591" s="4"/>
      <c r="D591" s="162"/>
      <c r="E591" s="4"/>
      <c r="F591" s="4"/>
    </row>
    <row r="592" spans="1:6" ht="15.75" customHeight="1" x14ac:dyDescent="0.25">
      <c r="A592" s="162"/>
      <c r="B592" s="4"/>
      <c r="C592" s="4"/>
      <c r="D592" s="162"/>
      <c r="E592" s="4"/>
      <c r="F592" s="4"/>
    </row>
    <row r="593" spans="1:6" ht="15.75" customHeight="1" x14ac:dyDescent="0.25">
      <c r="A593" s="162"/>
      <c r="B593" s="4"/>
      <c r="C593" s="4"/>
      <c r="D593" s="162"/>
      <c r="E593" s="4"/>
      <c r="F593" s="4"/>
    </row>
    <row r="594" spans="1:6" ht="15.75" customHeight="1" x14ac:dyDescent="0.25">
      <c r="A594" s="162"/>
      <c r="B594" s="4"/>
      <c r="C594" s="4"/>
      <c r="D594" s="162"/>
      <c r="E594" s="4"/>
      <c r="F594" s="4"/>
    </row>
    <row r="595" spans="1:6" ht="15.75" customHeight="1" x14ac:dyDescent="0.25">
      <c r="A595" s="162"/>
      <c r="B595" s="4"/>
      <c r="C595" s="4"/>
      <c r="D595" s="162"/>
      <c r="E595" s="4"/>
      <c r="F595" s="4"/>
    </row>
    <row r="596" spans="1:6" ht="15.75" customHeight="1" x14ac:dyDescent="0.25">
      <c r="A596" s="162"/>
      <c r="B596" s="4"/>
      <c r="C596" s="4"/>
      <c r="D596" s="162"/>
      <c r="E596" s="4"/>
      <c r="F596" s="4"/>
    </row>
    <row r="597" spans="1:6" ht="15.75" customHeight="1" x14ac:dyDescent="0.25">
      <c r="A597" s="162"/>
      <c r="B597" s="4"/>
      <c r="C597" s="4"/>
      <c r="D597" s="162"/>
      <c r="E597" s="4"/>
      <c r="F597" s="4"/>
    </row>
    <row r="598" spans="1:6" ht="15.75" customHeight="1" x14ac:dyDescent="0.25">
      <c r="A598" s="162"/>
      <c r="B598" s="4"/>
      <c r="C598" s="4"/>
      <c r="D598" s="162"/>
      <c r="E598" s="4"/>
      <c r="F598" s="4"/>
    </row>
    <row r="599" spans="1:6" ht="15.75" customHeight="1" x14ac:dyDescent="0.25">
      <c r="A599" s="162"/>
      <c r="B599" s="4"/>
      <c r="C599" s="4"/>
      <c r="D599" s="162"/>
      <c r="E599" s="4"/>
      <c r="F599" s="4"/>
    </row>
    <row r="600" spans="1:6" ht="15.75" customHeight="1" x14ac:dyDescent="0.25">
      <c r="A600" s="162"/>
      <c r="B600" s="4"/>
      <c r="C600" s="4"/>
      <c r="D600" s="162"/>
      <c r="E600" s="4"/>
      <c r="F600" s="4"/>
    </row>
    <row r="601" spans="1:6" ht="15.75" customHeight="1" x14ac:dyDescent="0.25">
      <c r="A601" s="162"/>
      <c r="B601" s="4"/>
      <c r="C601" s="4"/>
      <c r="D601" s="162"/>
      <c r="E601" s="4"/>
      <c r="F601" s="4"/>
    </row>
    <row r="602" spans="1:6" ht="15.75" customHeight="1" x14ac:dyDescent="0.25">
      <c r="A602" s="162"/>
      <c r="B602" s="4"/>
      <c r="C602" s="4"/>
      <c r="D602" s="162"/>
      <c r="E602" s="4"/>
      <c r="F602" s="4"/>
    </row>
    <row r="603" spans="1:6" ht="15.75" customHeight="1" x14ac:dyDescent="0.25">
      <c r="A603" s="162"/>
      <c r="B603" s="4"/>
      <c r="C603" s="4"/>
      <c r="D603" s="162"/>
      <c r="E603" s="4"/>
      <c r="F603" s="4"/>
    </row>
    <row r="604" spans="1:6" ht="15.75" customHeight="1" x14ac:dyDescent="0.25">
      <c r="A604" s="162"/>
      <c r="B604" s="4"/>
      <c r="C604" s="4"/>
      <c r="D604" s="162"/>
      <c r="E604" s="4"/>
      <c r="F604" s="4"/>
    </row>
    <row r="605" spans="1:6" ht="15.75" customHeight="1" x14ac:dyDescent="0.25">
      <c r="A605" s="162"/>
      <c r="B605" s="4"/>
      <c r="C605" s="4"/>
      <c r="D605" s="162"/>
      <c r="E605" s="4"/>
      <c r="F605" s="4"/>
    </row>
    <row r="606" spans="1:6" ht="15.75" customHeight="1" x14ac:dyDescent="0.25">
      <c r="A606" s="162"/>
      <c r="B606" s="4"/>
      <c r="C606" s="4"/>
      <c r="D606" s="162"/>
      <c r="E606" s="4"/>
      <c r="F606" s="4"/>
    </row>
    <row r="607" spans="1:6" ht="15.75" customHeight="1" x14ac:dyDescent="0.25">
      <c r="A607" s="162"/>
      <c r="B607" s="4"/>
      <c r="C607" s="4"/>
      <c r="D607" s="162"/>
      <c r="E607" s="4"/>
      <c r="F607" s="4"/>
    </row>
    <row r="608" spans="1:6" ht="15.75" customHeight="1" x14ac:dyDescent="0.25">
      <c r="A608" s="162"/>
      <c r="B608" s="4"/>
      <c r="C608" s="4"/>
      <c r="D608" s="162"/>
      <c r="E608" s="4"/>
      <c r="F608" s="4"/>
    </row>
    <row r="609" spans="1:6" ht="15.75" customHeight="1" x14ac:dyDescent="0.25">
      <c r="A609" s="162"/>
      <c r="B609" s="4"/>
      <c r="C609" s="4"/>
      <c r="D609" s="162"/>
      <c r="E609" s="4"/>
      <c r="F609" s="4"/>
    </row>
    <row r="610" spans="1:6" ht="15.75" customHeight="1" x14ac:dyDescent="0.25">
      <c r="A610" s="162"/>
      <c r="B610" s="4"/>
      <c r="C610" s="4"/>
      <c r="D610" s="162"/>
      <c r="E610" s="4"/>
      <c r="F610" s="4"/>
    </row>
    <row r="611" spans="1:6" ht="15.75" customHeight="1" x14ac:dyDescent="0.25">
      <c r="A611" s="162"/>
      <c r="B611" s="4"/>
      <c r="C611" s="4"/>
      <c r="D611" s="162"/>
      <c r="E611" s="4"/>
      <c r="F611" s="4"/>
    </row>
    <row r="612" spans="1:6" ht="15.75" customHeight="1" x14ac:dyDescent="0.25">
      <c r="A612" s="162"/>
      <c r="B612" s="4"/>
      <c r="C612" s="4"/>
      <c r="D612" s="162"/>
      <c r="E612" s="4"/>
      <c r="F612" s="4"/>
    </row>
    <row r="613" spans="1:6" ht="15.75" customHeight="1" x14ac:dyDescent="0.25">
      <c r="A613" s="162"/>
      <c r="B613" s="4"/>
      <c r="C613" s="4"/>
      <c r="D613" s="162"/>
      <c r="E613" s="4"/>
      <c r="F613" s="4"/>
    </row>
    <row r="614" spans="1:6" ht="15.75" customHeight="1" x14ac:dyDescent="0.25">
      <c r="A614" s="162"/>
      <c r="B614" s="4"/>
      <c r="C614" s="4"/>
      <c r="D614" s="162"/>
      <c r="E614" s="4"/>
      <c r="F614" s="4"/>
    </row>
    <row r="615" spans="1:6" ht="15.75" customHeight="1" x14ac:dyDescent="0.25">
      <c r="A615" s="162"/>
      <c r="B615" s="4"/>
      <c r="C615" s="4"/>
      <c r="D615" s="162"/>
      <c r="E615" s="4"/>
      <c r="F615" s="4"/>
    </row>
    <row r="616" spans="1:6" ht="15.75" customHeight="1" x14ac:dyDescent="0.25">
      <c r="A616" s="162"/>
      <c r="B616" s="4"/>
      <c r="C616" s="4"/>
      <c r="D616" s="162"/>
      <c r="E616" s="4"/>
      <c r="F616" s="4"/>
    </row>
    <row r="617" spans="1:6" ht="15.75" customHeight="1" x14ac:dyDescent="0.25">
      <c r="A617" s="162"/>
      <c r="B617" s="4"/>
      <c r="C617" s="4"/>
      <c r="D617" s="162"/>
      <c r="E617" s="4"/>
      <c r="F617" s="4"/>
    </row>
    <row r="618" spans="1:6" ht="15.75" customHeight="1" x14ac:dyDescent="0.25">
      <c r="A618" s="162"/>
      <c r="B618" s="4"/>
      <c r="C618" s="4"/>
      <c r="D618" s="162"/>
      <c r="E618" s="4"/>
      <c r="F618" s="4"/>
    </row>
    <row r="619" spans="1:6" ht="15.75" customHeight="1" x14ac:dyDescent="0.25">
      <c r="A619" s="162"/>
      <c r="B619" s="4"/>
      <c r="C619" s="4"/>
      <c r="D619" s="162"/>
      <c r="E619" s="4"/>
      <c r="F619" s="4"/>
    </row>
    <row r="620" spans="1:6" ht="15.75" customHeight="1" x14ac:dyDescent="0.25">
      <c r="A620" s="162"/>
      <c r="B620" s="4"/>
      <c r="C620" s="4"/>
      <c r="D620" s="162"/>
      <c r="E620" s="4"/>
      <c r="F620" s="4"/>
    </row>
    <row r="621" spans="1:6" ht="15.75" customHeight="1" x14ac:dyDescent="0.25">
      <c r="A621" s="162"/>
      <c r="B621" s="4"/>
      <c r="C621" s="4"/>
      <c r="D621" s="162"/>
      <c r="E621" s="4"/>
      <c r="F621" s="4"/>
    </row>
    <row r="622" spans="1:6" ht="15.75" customHeight="1" x14ac:dyDescent="0.25">
      <c r="A622" s="162"/>
      <c r="B622" s="4"/>
      <c r="C622" s="4"/>
      <c r="D622" s="162"/>
      <c r="E622" s="4"/>
      <c r="F622" s="4"/>
    </row>
    <row r="623" spans="1:6" ht="15.75" customHeight="1" x14ac:dyDescent="0.25">
      <c r="A623" s="162"/>
      <c r="B623" s="4"/>
      <c r="C623" s="4"/>
      <c r="D623" s="162"/>
      <c r="E623" s="4"/>
      <c r="F623" s="4"/>
    </row>
    <row r="624" spans="1:6" ht="15.75" customHeight="1" x14ac:dyDescent="0.25">
      <c r="A624" s="162"/>
      <c r="B624" s="4"/>
      <c r="C624" s="4"/>
      <c r="D624" s="162"/>
      <c r="E624" s="4"/>
      <c r="F624" s="4"/>
    </row>
    <row r="625" spans="1:6" ht="15.75" customHeight="1" x14ac:dyDescent="0.25">
      <c r="A625" s="162"/>
      <c r="B625" s="4"/>
      <c r="C625" s="4"/>
      <c r="D625" s="162"/>
      <c r="E625" s="4"/>
      <c r="F625" s="4"/>
    </row>
    <row r="626" spans="1:6" ht="15.75" customHeight="1" x14ac:dyDescent="0.25">
      <c r="A626" s="162"/>
      <c r="B626" s="4"/>
      <c r="C626" s="4"/>
      <c r="D626" s="162"/>
      <c r="E626" s="4"/>
      <c r="F626" s="4"/>
    </row>
    <row r="627" spans="1:6" ht="15.75" customHeight="1" x14ac:dyDescent="0.25">
      <c r="A627" s="162"/>
      <c r="B627" s="4"/>
      <c r="C627" s="4"/>
      <c r="D627" s="162"/>
      <c r="E627" s="4"/>
      <c r="F627" s="4"/>
    </row>
    <row r="628" spans="1:6" ht="15.75" customHeight="1" x14ac:dyDescent="0.25">
      <c r="A628" s="162"/>
      <c r="B628" s="4"/>
      <c r="C628" s="4"/>
      <c r="D628" s="162"/>
      <c r="E628" s="4"/>
      <c r="F628" s="4"/>
    </row>
    <row r="629" spans="1:6" ht="15.75" customHeight="1" x14ac:dyDescent="0.25">
      <c r="A629" s="162"/>
      <c r="B629" s="4"/>
      <c r="C629" s="4"/>
      <c r="D629" s="162"/>
      <c r="E629" s="4"/>
      <c r="F629" s="4"/>
    </row>
    <row r="630" spans="1:6" ht="15.75" customHeight="1" x14ac:dyDescent="0.25">
      <c r="A630" s="162"/>
      <c r="B630" s="4"/>
      <c r="C630" s="4"/>
      <c r="D630" s="162"/>
      <c r="E630" s="4"/>
      <c r="F630" s="4"/>
    </row>
    <row r="631" spans="1:6" ht="15.75" customHeight="1" x14ac:dyDescent="0.25">
      <c r="A631" s="162"/>
      <c r="B631" s="4"/>
      <c r="C631" s="4"/>
      <c r="D631" s="162"/>
      <c r="E631" s="4"/>
      <c r="F631" s="4"/>
    </row>
    <row r="632" spans="1:6" ht="15.75" customHeight="1" x14ac:dyDescent="0.25">
      <c r="A632" s="162"/>
      <c r="B632" s="4"/>
      <c r="C632" s="4"/>
      <c r="D632" s="162"/>
      <c r="E632" s="4"/>
      <c r="F632" s="4"/>
    </row>
    <row r="633" spans="1:6" ht="15.75" customHeight="1" x14ac:dyDescent="0.25">
      <c r="A633" s="162"/>
      <c r="B633" s="4"/>
      <c r="C633" s="4"/>
      <c r="D633" s="162"/>
      <c r="E633" s="4"/>
      <c r="F633" s="4"/>
    </row>
    <row r="634" spans="1:6" ht="15.75" customHeight="1" x14ac:dyDescent="0.25">
      <c r="A634" s="162"/>
      <c r="B634" s="4"/>
      <c r="C634" s="4"/>
      <c r="D634" s="162"/>
      <c r="E634" s="4"/>
      <c r="F634" s="4"/>
    </row>
    <row r="635" spans="1:6" ht="15.75" customHeight="1" x14ac:dyDescent="0.25">
      <c r="A635" s="162"/>
      <c r="B635" s="4"/>
      <c r="C635" s="4"/>
      <c r="D635" s="162"/>
      <c r="E635" s="4"/>
      <c r="F635" s="4"/>
    </row>
    <row r="636" spans="1:6" ht="15.75" customHeight="1" x14ac:dyDescent="0.25">
      <c r="A636" s="162"/>
      <c r="B636" s="4"/>
      <c r="C636" s="4"/>
      <c r="D636" s="162"/>
      <c r="E636" s="4"/>
      <c r="F636" s="4"/>
    </row>
    <row r="637" spans="1:6" ht="15.75" customHeight="1" x14ac:dyDescent="0.25">
      <c r="A637" s="162"/>
      <c r="B637" s="4"/>
      <c r="C637" s="4"/>
      <c r="D637" s="162"/>
      <c r="E637" s="4"/>
      <c r="F637" s="4"/>
    </row>
    <row r="638" spans="1:6" ht="15.75" customHeight="1" x14ac:dyDescent="0.25">
      <c r="A638" s="162"/>
      <c r="B638" s="4"/>
      <c r="C638" s="4"/>
      <c r="D638" s="162"/>
      <c r="E638" s="4"/>
      <c r="F638" s="4"/>
    </row>
    <row r="639" spans="1:6" ht="15.75" customHeight="1" x14ac:dyDescent="0.25">
      <c r="A639" s="162"/>
      <c r="B639" s="4"/>
      <c r="C639" s="4"/>
      <c r="D639" s="162"/>
      <c r="E639" s="4"/>
      <c r="F639" s="4"/>
    </row>
    <row r="640" spans="1:6" ht="15.75" customHeight="1" x14ac:dyDescent="0.25">
      <c r="A640" s="162"/>
      <c r="B640" s="4"/>
      <c r="C640" s="4"/>
      <c r="D640" s="162"/>
      <c r="E640" s="4"/>
      <c r="F640" s="4"/>
    </row>
    <row r="641" spans="1:6" ht="15.75" customHeight="1" x14ac:dyDescent="0.25">
      <c r="A641" s="162"/>
      <c r="B641" s="4"/>
      <c r="C641" s="4"/>
      <c r="D641" s="162"/>
      <c r="E641" s="4"/>
      <c r="F641" s="4"/>
    </row>
    <row r="642" spans="1:6" ht="15.75" customHeight="1" x14ac:dyDescent="0.25">
      <c r="A642" s="162"/>
      <c r="B642" s="4"/>
      <c r="C642" s="4"/>
      <c r="D642" s="162"/>
      <c r="E642" s="4"/>
      <c r="F642" s="4"/>
    </row>
    <row r="643" spans="1:6" ht="15.75" customHeight="1" x14ac:dyDescent="0.25">
      <c r="A643" s="162"/>
      <c r="B643" s="4"/>
      <c r="C643" s="4"/>
      <c r="D643" s="162"/>
      <c r="E643" s="4"/>
      <c r="F643" s="4"/>
    </row>
    <row r="644" spans="1:6" ht="15.75" customHeight="1" x14ac:dyDescent="0.25">
      <c r="A644" s="162"/>
      <c r="B644" s="4"/>
      <c r="C644" s="4"/>
      <c r="D644" s="162"/>
      <c r="E644" s="4"/>
      <c r="F644" s="4"/>
    </row>
    <row r="645" spans="1:6" ht="15.75" customHeight="1" x14ac:dyDescent="0.25">
      <c r="A645" s="162"/>
      <c r="B645" s="4"/>
      <c r="C645" s="4"/>
      <c r="D645" s="162"/>
      <c r="E645" s="4"/>
      <c r="F645" s="4"/>
    </row>
    <row r="646" spans="1:6" ht="15.75" customHeight="1" x14ac:dyDescent="0.25">
      <c r="A646" s="162"/>
      <c r="B646" s="4"/>
      <c r="C646" s="4"/>
      <c r="D646" s="162"/>
      <c r="E646" s="4"/>
      <c r="F646" s="4"/>
    </row>
    <row r="647" spans="1:6" ht="15.75" customHeight="1" x14ac:dyDescent="0.25">
      <c r="A647" s="162"/>
      <c r="B647" s="4"/>
      <c r="C647" s="4"/>
      <c r="D647" s="162"/>
      <c r="E647" s="4"/>
      <c r="F647" s="4"/>
    </row>
    <row r="648" spans="1:6" ht="15.75" customHeight="1" x14ac:dyDescent="0.25">
      <c r="A648" s="162"/>
      <c r="B648" s="4"/>
      <c r="C648" s="4"/>
      <c r="D648" s="162"/>
      <c r="E648" s="4"/>
      <c r="F648" s="4"/>
    </row>
    <row r="649" spans="1:6" ht="15.75" customHeight="1" x14ac:dyDescent="0.25">
      <c r="A649" s="162"/>
      <c r="B649" s="4"/>
      <c r="C649" s="4"/>
      <c r="D649" s="162"/>
      <c r="E649" s="4"/>
      <c r="F649" s="4"/>
    </row>
    <row r="650" spans="1:6" ht="15.75" customHeight="1" x14ac:dyDescent="0.25">
      <c r="A650" s="162"/>
      <c r="B650" s="4"/>
      <c r="C650" s="4"/>
      <c r="D650" s="162"/>
      <c r="E650" s="4"/>
      <c r="F650" s="4"/>
    </row>
    <row r="651" spans="1:6" ht="15.75" customHeight="1" x14ac:dyDescent="0.25">
      <c r="A651" s="162"/>
      <c r="B651" s="4"/>
      <c r="C651" s="4"/>
      <c r="D651" s="162"/>
      <c r="E651" s="4"/>
      <c r="F651" s="4"/>
    </row>
    <row r="652" spans="1:6" ht="15.75" customHeight="1" x14ac:dyDescent="0.25">
      <c r="A652" s="162"/>
      <c r="B652" s="4"/>
      <c r="C652" s="4"/>
      <c r="D652" s="162"/>
      <c r="E652" s="4"/>
      <c r="F652" s="4"/>
    </row>
    <row r="653" spans="1:6" ht="15.75" customHeight="1" x14ac:dyDescent="0.25">
      <c r="A653" s="162"/>
      <c r="B653" s="4"/>
      <c r="C653" s="4"/>
      <c r="D653" s="162"/>
      <c r="E653" s="4"/>
      <c r="F653" s="4"/>
    </row>
    <row r="654" spans="1:6" ht="15.75" customHeight="1" x14ac:dyDescent="0.25">
      <c r="A654" s="162"/>
      <c r="B654" s="4"/>
      <c r="C654" s="4"/>
      <c r="D654" s="162"/>
      <c r="E654" s="4"/>
      <c r="F654" s="4"/>
    </row>
    <row r="655" spans="1:6" ht="15.75" customHeight="1" x14ac:dyDescent="0.25">
      <c r="A655" s="162"/>
      <c r="B655" s="4"/>
      <c r="C655" s="4"/>
      <c r="D655" s="162"/>
      <c r="E655" s="4"/>
      <c r="F655" s="4"/>
    </row>
    <row r="656" spans="1:6" ht="15.75" customHeight="1" x14ac:dyDescent="0.25">
      <c r="A656" s="162"/>
      <c r="B656" s="4"/>
      <c r="C656" s="4"/>
      <c r="D656" s="162"/>
      <c r="E656" s="4"/>
      <c r="F656" s="4"/>
    </row>
    <row r="657" spans="1:6" ht="15.75" customHeight="1" x14ac:dyDescent="0.25">
      <c r="A657" s="162"/>
      <c r="B657" s="4"/>
      <c r="C657" s="4"/>
      <c r="D657" s="162"/>
      <c r="E657" s="4"/>
      <c r="F657" s="4"/>
    </row>
    <row r="658" spans="1:6" ht="15.75" customHeight="1" x14ac:dyDescent="0.25">
      <c r="A658" s="162"/>
      <c r="B658" s="4"/>
      <c r="C658" s="4"/>
      <c r="D658" s="162"/>
      <c r="E658" s="4"/>
      <c r="F658" s="4"/>
    </row>
    <row r="659" spans="1:6" ht="15.75" customHeight="1" x14ac:dyDescent="0.25">
      <c r="A659" s="162"/>
      <c r="B659" s="4"/>
      <c r="C659" s="4"/>
      <c r="D659" s="162"/>
      <c r="E659" s="4"/>
      <c r="F659" s="4"/>
    </row>
    <row r="660" spans="1:6" ht="15.75" customHeight="1" x14ac:dyDescent="0.25">
      <c r="A660" s="162"/>
      <c r="B660" s="4"/>
      <c r="C660" s="4"/>
      <c r="D660" s="162"/>
      <c r="E660" s="4"/>
      <c r="F660" s="4"/>
    </row>
    <row r="661" spans="1:6" ht="15.75" customHeight="1" x14ac:dyDescent="0.25">
      <c r="A661" s="162"/>
      <c r="B661" s="4"/>
      <c r="C661" s="4"/>
      <c r="D661" s="162"/>
      <c r="E661" s="4"/>
      <c r="F661" s="4"/>
    </row>
    <row r="662" spans="1:6" ht="15.75" customHeight="1" x14ac:dyDescent="0.25">
      <c r="A662" s="162"/>
      <c r="B662" s="4"/>
      <c r="C662" s="4"/>
      <c r="D662" s="162"/>
      <c r="E662" s="4"/>
      <c r="F662" s="4"/>
    </row>
    <row r="663" spans="1:6" ht="15.75" customHeight="1" x14ac:dyDescent="0.25">
      <c r="A663" s="162"/>
      <c r="B663" s="4"/>
      <c r="C663" s="4"/>
      <c r="D663" s="162"/>
      <c r="E663" s="4"/>
      <c r="F663" s="4"/>
    </row>
    <row r="664" spans="1:6" ht="15.75" customHeight="1" x14ac:dyDescent="0.25">
      <c r="A664" s="162"/>
      <c r="B664" s="4"/>
      <c r="C664" s="4"/>
      <c r="D664" s="162"/>
      <c r="E664" s="4"/>
      <c r="F664" s="4"/>
    </row>
    <row r="665" spans="1:6" ht="15.75" customHeight="1" x14ac:dyDescent="0.25">
      <c r="A665" s="162"/>
      <c r="B665" s="4"/>
      <c r="C665" s="4"/>
      <c r="D665" s="162"/>
      <c r="E665" s="4"/>
      <c r="F665" s="4"/>
    </row>
    <row r="666" spans="1:6" ht="15.75" customHeight="1" x14ac:dyDescent="0.25">
      <c r="A666" s="162"/>
      <c r="B666" s="4"/>
      <c r="C666" s="4"/>
      <c r="D666" s="162"/>
      <c r="E666" s="4"/>
      <c r="F666" s="4"/>
    </row>
    <row r="667" spans="1:6" ht="15.75" customHeight="1" x14ac:dyDescent="0.25">
      <c r="A667" s="162"/>
      <c r="B667" s="4"/>
      <c r="C667" s="4"/>
      <c r="D667" s="162"/>
      <c r="E667" s="4"/>
      <c r="F667" s="4"/>
    </row>
    <row r="668" spans="1:6" ht="15.75" customHeight="1" x14ac:dyDescent="0.25">
      <c r="A668" s="162"/>
      <c r="B668" s="4"/>
      <c r="C668" s="4"/>
      <c r="D668" s="162"/>
      <c r="E668" s="4"/>
      <c r="F668" s="4"/>
    </row>
    <row r="669" spans="1:6" ht="15.75" customHeight="1" x14ac:dyDescent="0.25">
      <c r="A669" s="162"/>
      <c r="B669" s="4"/>
      <c r="C669" s="4"/>
      <c r="D669" s="162"/>
      <c r="E669" s="4"/>
      <c r="F669" s="4"/>
    </row>
    <row r="670" spans="1:6" ht="15.75" customHeight="1" x14ac:dyDescent="0.25">
      <c r="A670" s="162"/>
      <c r="B670" s="4"/>
      <c r="C670" s="4"/>
      <c r="D670" s="162"/>
      <c r="E670" s="4"/>
      <c r="F670" s="4"/>
    </row>
    <row r="671" spans="1:6" ht="15.75" customHeight="1" x14ac:dyDescent="0.25">
      <c r="A671" s="162"/>
      <c r="B671" s="4"/>
      <c r="C671" s="4"/>
      <c r="D671" s="162"/>
      <c r="E671" s="4"/>
      <c r="F671" s="4"/>
    </row>
    <row r="672" spans="1:6" ht="15.75" customHeight="1" x14ac:dyDescent="0.25">
      <c r="A672" s="162"/>
      <c r="B672" s="4"/>
      <c r="C672" s="4"/>
      <c r="D672" s="162"/>
      <c r="E672" s="4"/>
      <c r="F672" s="4"/>
    </row>
    <row r="673" spans="1:6" ht="15.75" customHeight="1" x14ac:dyDescent="0.25">
      <c r="A673" s="162"/>
      <c r="B673" s="4"/>
      <c r="C673" s="4"/>
      <c r="D673" s="162"/>
      <c r="E673" s="4"/>
      <c r="F673" s="4"/>
    </row>
    <row r="674" spans="1:6" ht="15.75" customHeight="1" x14ac:dyDescent="0.25">
      <c r="A674" s="162"/>
      <c r="B674" s="4"/>
      <c r="C674" s="4"/>
      <c r="D674" s="162"/>
      <c r="E674" s="4"/>
      <c r="F674" s="4"/>
    </row>
    <row r="675" spans="1:6" ht="15.75" customHeight="1" x14ac:dyDescent="0.25">
      <c r="A675" s="162"/>
      <c r="B675" s="4"/>
      <c r="C675" s="4"/>
      <c r="D675" s="162"/>
      <c r="E675" s="4"/>
      <c r="F675" s="4"/>
    </row>
    <row r="676" spans="1:6" ht="15.75" customHeight="1" x14ac:dyDescent="0.25">
      <c r="A676" s="162"/>
      <c r="B676" s="4"/>
      <c r="C676" s="4"/>
      <c r="D676" s="162"/>
      <c r="E676" s="4"/>
      <c r="F676" s="4"/>
    </row>
    <row r="677" spans="1:6" ht="15.75" customHeight="1" x14ac:dyDescent="0.25">
      <c r="A677" s="162"/>
      <c r="B677" s="4"/>
      <c r="C677" s="4"/>
      <c r="D677" s="162"/>
      <c r="E677" s="4"/>
      <c r="F677" s="4"/>
    </row>
    <row r="678" spans="1:6" ht="15.75" customHeight="1" x14ac:dyDescent="0.25">
      <c r="A678" s="162"/>
      <c r="B678" s="4"/>
      <c r="C678" s="4"/>
      <c r="D678" s="162"/>
      <c r="E678" s="4"/>
      <c r="F678" s="4"/>
    </row>
    <row r="679" spans="1:6" ht="15.75" customHeight="1" x14ac:dyDescent="0.25">
      <c r="A679" s="162"/>
      <c r="B679" s="4"/>
      <c r="C679" s="4"/>
      <c r="D679" s="162"/>
      <c r="E679" s="4"/>
      <c r="F679" s="4"/>
    </row>
    <row r="680" spans="1:6" ht="15.75" customHeight="1" x14ac:dyDescent="0.25">
      <c r="A680" s="162"/>
      <c r="B680" s="4"/>
      <c r="C680" s="4"/>
      <c r="D680" s="162"/>
      <c r="E680" s="4"/>
      <c r="F680" s="4"/>
    </row>
    <row r="681" spans="1:6" ht="15.75" customHeight="1" x14ac:dyDescent="0.25">
      <c r="A681" s="162"/>
      <c r="B681" s="4"/>
      <c r="C681" s="4"/>
      <c r="D681" s="162"/>
      <c r="E681" s="4"/>
      <c r="F681" s="4"/>
    </row>
    <row r="682" spans="1:6" ht="15.75" customHeight="1" x14ac:dyDescent="0.25">
      <c r="A682" s="162"/>
      <c r="B682" s="4"/>
      <c r="C682" s="4"/>
      <c r="D682" s="162"/>
      <c r="E682" s="4"/>
      <c r="F682" s="4"/>
    </row>
    <row r="683" spans="1:6" ht="15.75" customHeight="1" x14ac:dyDescent="0.25">
      <c r="A683" s="162"/>
      <c r="B683" s="4"/>
      <c r="C683" s="4"/>
      <c r="D683" s="162"/>
      <c r="E683" s="4"/>
      <c r="F683" s="4"/>
    </row>
    <row r="684" spans="1:6" ht="15.75" customHeight="1" x14ac:dyDescent="0.25">
      <c r="A684" s="162"/>
      <c r="B684" s="4"/>
      <c r="C684" s="4"/>
      <c r="D684" s="162"/>
      <c r="E684" s="4"/>
      <c r="F684" s="4"/>
    </row>
    <row r="685" spans="1:6" ht="15.75" customHeight="1" x14ac:dyDescent="0.25">
      <c r="A685" s="162"/>
      <c r="B685" s="4"/>
      <c r="C685" s="4"/>
      <c r="D685" s="162"/>
      <c r="E685" s="4"/>
      <c r="F685" s="4"/>
    </row>
    <row r="686" spans="1:6" ht="15.75" customHeight="1" x14ac:dyDescent="0.25">
      <c r="A686" s="162"/>
      <c r="B686" s="4"/>
      <c r="C686" s="4"/>
      <c r="D686" s="162"/>
      <c r="E686" s="4"/>
      <c r="F686" s="4"/>
    </row>
    <row r="687" spans="1:6" ht="15.75" customHeight="1" x14ac:dyDescent="0.25">
      <c r="A687" s="162"/>
      <c r="B687" s="4"/>
      <c r="C687" s="4"/>
      <c r="D687" s="162"/>
      <c r="E687" s="4"/>
      <c r="F687" s="4"/>
    </row>
    <row r="688" spans="1:6" ht="15.75" customHeight="1" x14ac:dyDescent="0.25">
      <c r="A688" s="162"/>
      <c r="B688" s="4"/>
      <c r="C688" s="4"/>
      <c r="D688" s="162"/>
      <c r="E688" s="4"/>
      <c r="F688" s="4"/>
    </row>
    <row r="689" spans="1:6" ht="15.75" customHeight="1" x14ac:dyDescent="0.25">
      <c r="A689" s="162"/>
      <c r="B689" s="4"/>
      <c r="C689" s="4"/>
      <c r="D689" s="162"/>
      <c r="E689" s="4"/>
      <c r="F689" s="4"/>
    </row>
    <row r="690" spans="1:6" ht="15.75" customHeight="1" x14ac:dyDescent="0.25">
      <c r="A690" s="162"/>
      <c r="B690" s="4"/>
      <c r="C690" s="4"/>
      <c r="D690" s="162"/>
      <c r="E690" s="4"/>
      <c r="F690" s="4"/>
    </row>
    <row r="691" spans="1:6" ht="15.75" customHeight="1" x14ac:dyDescent="0.25">
      <c r="A691" s="162"/>
      <c r="B691" s="4"/>
      <c r="C691" s="4"/>
      <c r="D691" s="162"/>
      <c r="E691" s="4"/>
      <c r="F691" s="4"/>
    </row>
    <row r="692" spans="1:6" ht="15.75" customHeight="1" x14ac:dyDescent="0.25">
      <c r="A692" s="162"/>
      <c r="B692" s="4"/>
      <c r="C692" s="4"/>
      <c r="D692" s="162"/>
      <c r="E692" s="4"/>
      <c r="F692" s="4"/>
    </row>
    <row r="693" spans="1:6" ht="15.75" customHeight="1" x14ac:dyDescent="0.25">
      <c r="A693" s="162"/>
      <c r="B693" s="4"/>
      <c r="C693" s="4"/>
      <c r="D693" s="162"/>
      <c r="E693" s="4"/>
      <c r="F693" s="4"/>
    </row>
    <row r="694" spans="1:6" ht="15.75" customHeight="1" x14ac:dyDescent="0.25">
      <c r="A694" s="162"/>
      <c r="B694" s="4"/>
      <c r="C694" s="4"/>
      <c r="D694" s="162"/>
      <c r="E694" s="4"/>
      <c r="F694" s="4"/>
    </row>
    <row r="695" spans="1:6" ht="15.75" customHeight="1" x14ac:dyDescent="0.25">
      <c r="A695" s="162"/>
      <c r="B695" s="4"/>
      <c r="C695" s="4"/>
      <c r="D695" s="162"/>
      <c r="E695" s="4"/>
      <c r="F695" s="4"/>
    </row>
    <row r="696" spans="1:6" ht="15.75" customHeight="1" x14ac:dyDescent="0.25">
      <c r="A696" s="162"/>
      <c r="B696" s="4"/>
      <c r="C696" s="4"/>
      <c r="D696" s="162"/>
      <c r="E696" s="4"/>
      <c r="F696" s="4"/>
    </row>
    <row r="697" spans="1:6" ht="15.75" customHeight="1" x14ac:dyDescent="0.25">
      <c r="A697" s="162"/>
      <c r="B697" s="4"/>
      <c r="C697" s="4"/>
      <c r="D697" s="162"/>
      <c r="E697" s="4"/>
      <c r="F697" s="4"/>
    </row>
    <row r="698" spans="1:6" ht="15.75" customHeight="1" x14ac:dyDescent="0.25">
      <c r="A698" s="162"/>
      <c r="B698" s="4"/>
      <c r="C698" s="4"/>
      <c r="D698" s="162"/>
      <c r="E698" s="4"/>
      <c r="F698" s="4"/>
    </row>
    <row r="699" spans="1:6" ht="15.75" customHeight="1" x14ac:dyDescent="0.25">
      <c r="A699" s="162"/>
      <c r="B699" s="4"/>
      <c r="C699" s="4"/>
      <c r="D699" s="162"/>
      <c r="E699" s="4"/>
      <c r="F699" s="4"/>
    </row>
    <row r="700" spans="1:6" ht="15.75" customHeight="1" x14ac:dyDescent="0.25">
      <c r="A700" s="162"/>
      <c r="B700" s="4"/>
      <c r="C700" s="4"/>
      <c r="D700" s="162"/>
      <c r="E700" s="4"/>
      <c r="F700" s="4"/>
    </row>
    <row r="701" spans="1:6" ht="15.75" customHeight="1" x14ac:dyDescent="0.25">
      <c r="A701" s="162"/>
      <c r="B701" s="4"/>
      <c r="C701" s="4"/>
      <c r="D701" s="162"/>
      <c r="E701" s="4"/>
      <c r="F701" s="4"/>
    </row>
    <row r="702" spans="1:6" ht="15.75" customHeight="1" x14ac:dyDescent="0.25">
      <c r="A702" s="162"/>
      <c r="B702" s="4"/>
      <c r="C702" s="4"/>
      <c r="D702" s="162"/>
      <c r="E702" s="4"/>
      <c r="F702" s="4"/>
    </row>
    <row r="703" spans="1:6" ht="15.75" customHeight="1" x14ac:dyDescent="0.25">
      <c r="A703" s="162"/>
      <c r="B703" s="4"/>
      <c r="C703" s="4"/>
      <c r="D703" s="162"/>
      <c r="E703" s="4"/>
      <c r="F703" s="4"/>
    </row>
    <row r="704" spans="1:6" ht="15.75" customHeight="1" x14ac:dyDescent="0.25">
      <c r="A704" s="162"/>
      <c r="B704" s="4"/>
      <c r="C704" s="4"/>
      <c r="D704" s="162"/>
      <c r="E704" s="4"/>
      <c r="F704" s="4"/>
    </row>
    <row r="705" spans="1:6" ht="15.75" customHeight="1" x14ac:dyDescent="0.25">
      <c r="A705" s="162"/>
      <c r="B705" s="4"/>
      <c r="C705" s="4"/>
      <c r="D705" s="162"/>
      <c r="E705" s="4"/>
      <c r="F705" s="4"/>
    </row>
    <row r="706" spans="1:6" ht="15.75" customHeight="1" x14ac:dyDescent="0.25">
      <c r="A706" s="162"/>
      <c r="B706" s="4"/>
      <c r="C706" s="4"/>
      <c r="D706" s="162"/>
      <c r="E706" s="4"/>
      <c r="F706" s="4"/>
    </row>
    <row r="707" spans="1:6" ht="15.75" customHeight="1" x14ac:dyDescent="0.25">
      <c r="A707" s="162"/>
      <c r="B707" s="4"/>
      <c r="C707" s="4"/>
      <c r="D707" s="162"/>
      <c r="E707" s="4"/>
      <c r="F707" s="4"/>
    </row>
    <row r="708" spans="1:6" ht="15.75" customHeight="1" x14ac:dyDescent="0.25">
      <c r="A708" s="162"/>
      <c r="B708" s="4"/>
      <c r="C708" s="4"/>
      <c r="D708" s="162"/>
      <c r="E708" s="4"/>
      <c r="F708" s="4"/>
    </row>
    <row r="709" spans="1:6" ht="15.75" customHeight="1" x14ac:dyDescent="0.25">
      <c r="A709" s="162"/>
      <c r="B709" s="4"/>
      <c r="C709" s="4"/>
      <c r="D709" s="162"/>
      <c r="E709" s="4"/>
      <c r="F709" s="4"/>
    </row>
    <row r="710" spans="1:6" ht="15.75" customHeight="1" x14ac:dyDescent="0.25">
      <c r="A710" s="162"/>
      <c r="B710" s="4"/>
      <c r="C710" s="4"/>
      <c r="D710" s="162"/>
      <c r="E710" s="4"/>
      <c r="F710" s="4"/>
    </row>
    <row r="711" spans="1:6" ht="15.75" customHeight="1" x14ac:dyDescent="0.25">
      <c r="A711" s="162"/>
      <c r="B711" s="4"/>
      <c r="C711" s="4"/>
      <c r="D711" s="162"/>
      <c r="E711" s="4"/>
      <c r="F711" s="4"/>
    </row>
    <row r="712" spans="1:6" ht="15.75" customHeight="1" x14ac:dyDescent="0.25">
      <c r="A712" s="162"/>
      <c r="B712" s="4"/>
      <c r="C712" s="4"/>
      <c r="D712" s="162"/>
      <c r="E712" s="4"/>
      <c r="F712" s="4"/>
    </row>
    <row r="713" spans="1:6" ht="15.75" customHeight="1" x14ac:dyDescent="0.25">
      <c r="A713" s="162"/>
      <c r="B713" s="4"/>
      <c r="C713" s="4"/>
      <c r="D713" s="162"/>
      <c r="E713" s="4"/>
      <c r="F713" s="4"/>
    </row>
    <row r="714" spans="1:6" ht="15.75" customHeight="1" x14ac:dyDescent="0.25">
      <c r="A714" s="162"/>
      <c r="B714" s="4"/>
      <c r="C714" s="4"/>
      <c r="D714" s="162"/>
      <c r="E714" s="4"/>
      <c r="F714" s="4"/>
    </row>
    <row r="715" spans="1:6" ht="15.75" customHeight="1" x14ac:dyDescent="0.25">
      <c r="A715" s="162"/>
      <c r="B715" s="4"/>
      <c r="C715" s="4"/>
      <c r="D715" s="162"/>
      <c r="E715" s="4"/>
      <c r="F715" s="4"/>
    </row>
    <row r="716" spans="1:6" ht="15.75" customHeight="1" x14ac:dyDescent="0.25">
      <c r="A716" s="162"/>
      <c r="B716" s="4"/>
      <c r="C716" s="4"/>
      <c r="D716" s="162"/>
      <c r="E716" s="4"/>
      <c r="F716" s="4"/>
    </row>
    <row r="717" spans="1:6" ht="15.75" customHeight="1" x14ac:dyDescent="0.25">
      <c r="A717" s="162"/>
      <c r="B717" s="4"/>
      <c r="C717" s="4"/>
      <c r="D717" s="162"/>
      <c r="E717" s="4"/>
      <c r="F717" s="4"/>
    </row>
    <row r="718" spans="1:6" ht="15.75" customHeight="1" x14ac:dyDescent="0.25">
      <c r="A718" s="162"/>
      <c r="B718" s="4"/>
      <c r="C718" s="4"/>
      <c r="D718" s="162"/>
      <c r="E718" s="4"/>
      <c r="F718" s="4"/>
    </row>
    <row r="719" spans="1:6" ht="15.75" customHeight="1" x14ac:dyDescent="0.25">
      <c r="A719" s="162"/>
      <c r="B719" s="4"/>
      <c r="C719" s="4"/>
      <c r="D719" s="162"/>
      <c r="E719" s="4"/>
      <c r="F719" s="4"/>
    </row>
    <row r="720" spans="1:6" ht="15.75" customHeight="1" x14ac:dyDescent="0.25">
      <c r="A720" s="162"/>
      <c r="B720" s="4"/>
      <c r="C720" s="4"/>
      <c r="D720" s="162"/>
      <c r="E720" s="4"/>
      <c r="F720" s="4"/>
    </row>
    <row r="721" spans="1:6" ht="15.75" customHeight="1" x14ac:dyDescent="0.25">
      <c r="A721" s="162"/>
      <c r="B721" s="4"/>
      <c r="C721" s="4"/>
      <c r="D721" s="162"/>
      <c r="E721" s="4"/>
      <c r="F721" s="4"/>
    </row>
    <row r="722" spans="1:6" ht="15.75" customHeight="1" x14ac:dyDescent="0.25">
      <c r="A722" s="162"/>
      <c r="B722" s="4"/>
      <c r="C722" s="4"/>
      <c r="D722" s="162"/>
      <c r="E722" s="4"/>
      <c r="F722" s="4"/>
    </row>
    <row r="723" spans="1:6" ht="15.75" customHeight="1" x14ac:dyDescent="0.25">
      <c r="A723" s="162"/>
      <c r="B723" s="4"/>
      <c r="C723" s="4"/>
      <c r="D723" s="162"/>
      <c r="E723" s="4"/>
      <c r="F723" s="4"/>
    </row>
    <row r="724" spans="1:6" ht="15.75" customHeight="1" x14ac:dyDescent="0.25">
      <c r="A724" s="162"/>
      <c r="B724" s="4"/>
      <c r="C724" s="4"/>
      <c r="D724" s="162"/>
      <c r="E724" s="4"/>
      <c r="F724" s="4"/>
    </row>
    <row r="725" spans="1:6" ht="15.75" customHeight="1" x14ac:dyDescent="0.25">
      <c r="A725" s="162"/>
      <c r="B725" s="4"/>
      <c r="C725" s="4"/>
      <c r="D725" s="162"/>
      <c r="E725" s="4"/>
      <c r="F725" s="4"/>
    </row>
    <row r="726" spans="1:6" ht="15.75" customHeight="1" x14ac:dyDescent="0.25">
      <c r="A726" s="162"/>
      <c r="B726" s="4"/>
      <c r="C726" s="4"/>
      <c r="D726" s="162"/>
      <c r="E726" s="4"/>
      <c r="F726" s="4"/>
    </row>
    <row r="727" spans="1:6" ht="15.75" customHeight="1" x14ac:dyDescent="0.25">
      <c r="A727" s="162"/>
      <c r="B727" s="4"/>
      <c r="C727" s="4"/>
      <c r="D727" s="162"/>
      <c r="E727" s="4"/>
      <c r="F727" s="4"/>
    </row>
    <row r="728" spans="1:6" ht="15.75" customHeight="1" x14ac:dyDescent="0.25">
      <c r="A728" s="162"/>
      <c r="B728" s="4"/>
      <c r="C728" s="4"/>
      <c r="D728" s="162"/>
      <c r="E728" s="4"/>
      <c r="F728" s="4"/>
    </row>
    <row r="729" spans="1:6" ht="15.75" customHeight="1" x14ac:dyDescent="0.25">
      <c r="A729" s="162"/>
      <c r="B729" s="4"/>
      <c r="C729" s="4"/>
      <c r="D729" s="162"/>
      <c r="E729" s="4"/>
      <c r="F729" s="4"/>
    </row>
    <row r="730" spans="1:6" ht="15.75" customHeight="1" x14ac:dyDescent="0.25">
      <c r="A730" s="162"/>
      <c r="B730" s="4"/>
      <c r="C730" s="4"/>
      <c r="D730" s="162"/>
      <c r="E730" s="4"/>
      <c r="F730" s="4"/>
    </row>
    <row r="731" spans="1:6" ht="15.75" customHeight="1" x14ac:dyDescent="0.25">
      <c r="A731" s="162"/>
      <c r="B731" s="4"/>
      <c r="C731" s="4"/>
      <c r="D731" s="162"/>
      <c r="E731" s="4"/>
      <c r="F731" s="4"/>
    </row>
    <row r="732" spans="1:6" ht="15.75" customHeight="1" x14ac:dyDescent="0.25">
      <c r="A732" s="162"/>
      <c r="B732" s="4"/>
      <c r="C732" s="4"/>
      <c r="D732" s="162"/>
      <c r="E732" s="4"/>
      <c r="F732" s="4"/>
    </row>
    <row r="733" spans="1:6" ht="15.75" customHeight="1" x14ac:dyDescent="0.25">
      <c r="A733" s="162"/>
      <c r="B733" s="4"/>
      <c r="C733" s="4"/>
      <c r="D733" s="162"/>
      <c r="E733" s="4"/>
      <c r="F733" s="4"/>
    </row>
    <row r="734" spans="1:6" ht="15.75" customHeight="1" x14ac:dyDescent="0.25">
      <c r="A734" s="162"/>
      <c r="B734" s="4"/>
      <c r="C734" s="4"/>
      <c r="D734" s="162"/>
      <c r="E734" s="4"/>
      <c r="F734" s="4"/>
    </row>
    <row r="735" spans="1:6" ht="15.75" customHeight="1" x14ac:dyDescent="0.25">
      <c r="A735" s="162"/>
      <c r="B735" s="4"/>
      <c r="C735" s="4"/>
      <c r="D735" s="162"/>
      <c r="E735" s="4"/>
      <c r="F735" s="4"/>
    </row>
    <row r="736" spans="1:6" ht="15.75" customHeight="1" x14ac:dyDescent="0.25">
      <c r="A736" s="162"/>
      <c r="B736" s="4"/>
      <c r="C736" s="4"/>
      <c r="D736" s="162"/>
      <c r="E736" s="4"/>
      <c r="F736" s="4"/>
    </row>
    <row r="737" spans="1:6" ht="15.75" customHeight="1" x14ac:dyDescent="0.25">
      <c r="A737" s="162"/>
      <c r="B737" s="4"/>
      <c r="C737" s="4"/>
      <c r="D737" s="162"/>
      <c r="E737" s="4"/>
      <c r="F737" s="4"/>
    </row>
    <row r="738" spans="1:6" ht="15.75" customHeight="1" x14ac:dyDescent="0.25">
      <c r="A738" s="162"/>
      <c r="B738" s="4"/>
      <c r="C738" s="4"/>
      <c r="D738" s="162"/>
      <c r="E738" s="4"/>
      <c r="F738" s="4"/>
    </row>
    <row r="739" spans="1:6" ht="15.75" customHeight="1" x14ac:dyDescent="0.25">
      <c r="A739" s="162"/>
      <c r="B739" s="4"/>
      <c r="C739" s="4"/>
      <c r="D739" s="162"/>
      <c r="E739" s="4"/>
      <c r="F739" s="4"/>
    </row>
    <row r="740" spans="1:6" ht="15.75" customHeight="1" x14ac:dyDescent="0.25">
      <c r="A740" s="162"/>
      <c r="B740" s="4"/>
      <c r="C740" s="4"/>
      <c r="D740" s="162"/>
      <c r="E740" s="4"/>
      <c r="F740" s="4"/>
    </row>
    <row r="741" spans="1:6" ht="15.75" customHeight="1" x14ac:dyDescent="0.25">
      <c r="A741" s="162"/>
      <c r="B741" s="4"/>
      <c r="C741" s="4"/>
      <c r="D741" s="162"/>
      <c r="E741" s="4"/>
      <c r="F741" s="4"/>
    </row>
    <row r="742" spans="1:6" ht="15.75" customHeight="1" x14ac:dyDescent="0.25">
      <c r="A742" s="162"/>
      <c r="B742" s="4"/>
      <c r="C742" s="4"/>
      <c r="D742" s="162"/>
      <c r="E742" s="4"/>
      <c r="F742" s="4"/>
    </row>
    <row r="743" spans="1:6" ht="15.75" customHeight="1" x14ac:dyDescent="0.25">
      <c r="A743" s="162"/>
      <c r="B743" s="4"/>
      <c r="C743" s="4"/>
      <c r="D743" s="162"/>
      <c r="E743" s="4"/>
      <c r="F743" s="4"/>
    </row>
    <row r="744" spans="1:6" ht="15.75" customHeight="1" x14ac:dyDescent="0.25">
      <c r="A744" s="162"/>
      <c r="B744" s="4"/>
      <c r="C744" s="4"/>
      <c r="D744" s="162"/>
      <c r="E744" s="4"/>
      <c r="F744" s="4"/>
    </row>
    <row r="745" spans="1:6" ht="15.75" customHeight="1" x14ac:dyDescent="0.25">
      <c r="A745" s="162"/>
      <c r="B745" s="4"/>
      <c r="C745" s="4"/>
      <c r="D745" s="162"/>
      <c r="E745" s="4"/>
      <c r="F745" s="4"/>
    </row>
    <row r="746" spans="1:6" ht="15.75" customHeight="1" x14ac:dyDescent="0.25">
      <c r="A746" s="162"/>
      <c r="B746" s="4"/>
      <c r="C746" s="4"/>
      <c r="D746" s="162"/>
      <c r="E746" s="4"/>
      <c r="F746" s="4"/>
    </row>
    <row r="747" spans="1:6" ht="15.75" customHeight="1" x14ac:dyDescent="0.25">
      <c r="A747" s="162"/>
      <c r="B747" s="4"/>
      <c r="C747" s="4"/>
      <c r="D747" s="162"/>
      <c r="E747" s="4"/>
      <c r="F747" s="4"/>
    </row>
    <row r="748" spans="1:6" ht="15.75" customHeight="1" x14ac:dyDescent="0.25">
      <c r="A748" s="162"/>
      <c r="B748" s="4"/>
      <c r="C748" s="4"/>
      <c r="D748" s="162"/>
      <c r="E748" s="4"/>
      <c r="F748" s="4"/>
    </row>
    <row r="749" spans="1:6" ht="15.75" customHeight="1" x14ac:dyDescent="0.25">
      <c r="A749" s="162"/>
      <c r="B749" s="4"/>
      <c r="C749" s="4"/>
      <c r="D749" s="162"/>
      <c r="E749" s="4"/>
      <c r="F749" s="4"/>
    </row>
    <row r="750" spans="1:6" ht="15.75" customHeight="1" x14ac:dyDescent="0.25">
      <c r="A750" s="162"/>
      <c r="B750" s="4"/>
      <c r="C750" s="4"/>
      <c r="D750" s="162"/>
      <c r="E750" s="4"/>
      <c r="F750" s="4"/>
    </row>
    <row r="751" spans="1:6" ht="15.75" customHeight="1" x14ac:dyDescent="0.25">
      <c r="A751" s="162"/>
      <c r="B751" s="4"/>
      <c r="C751" s="4"/>
      <c r="D751" s="162"/>
      <c r="E751" s="4"/>
      <c r="F751" s="4"/>
    </row>
    <row r="752" spans="1:6" ht="15.75" customHeight="1" x14ac:dyDescent="0.25">
      <c r="A752" s="162"/>
      <c r="B752" s="4"/>
      <c r="C752" s="4"/>
      <c r="D752" s="162"/>
      <c r="E752" s="4"/>
      <c r="F752" s="4"/>
    </row>
    <row r="753" spans="1:6" ht="15.75" customHeight="1" x14ac:dyDescent="0.25">
      <c r="A753" s="162"/>
      <c r="B753" s="4"/>
      <c r="C753" s="4"/>
      <c r="D753" s="162"/>
      <c r="E753" s="4"/>
      <c r="F753" s="4"/>
    </row>
    <row r="754" spans="1:6" ht="15.75" customHeight="1" x14ac:dyDescent="0.25">
      <c r="A754" s="162"/>
      <c r="B754" s="4"/>
      <c r="C754" s="4"/>
      <c r="D754" s="162"/>
      <c r="E754" s="4"/>
      <c r="F754" s="4"/>
    </row>
    <row r="755" spans="1:6" ht="15.75" customHeight="1" x14ac:dyDescent="0.25">
      <c r="A755" s="162"/>
      <c r="B755" s="4"/>
      <c r="C755" s="4"/>
      <c r="D755" s="162"/>
      <c r="E755" s="4"/>
      <c r="F755" s="4"/>
    </row>
    <row r="756" spans="1:6" ht="15.75" customHeight="1" x14ac:dyDescent="0.25">
      <c r="A756" s="162"/>
      <c r="B756" s="4"/>
      <c r="C756" s="4"/>
      <c r="D756" s="162"/>
      <c r="E756" s="4"/>
      <c r="F756" s="4"/>
    </row>
    <row r="757" spans="1:6" ht="15.75" customHeight="1" x14ac:dyDescent="0.25">
      <c r="A757" s="162"/>
      <c r="B757" s="4"/>
      <c r="C757" s="4"/>
      <c r="D757" s="162"/>
      <c r="E757" s="4"/>
      <c r="F757" s="4"/>
    </row>
    <row r="758" spans="1:6" ht="15.75" customHeight="1" x14ac:dyDescent="0.25">
      <c r="A758" s="162"/>
      <c r="B758" s="4"/>
      <c r="C758" s="4"/>
      <c r="D758" s="162"/>
      <c r="E758" s="4"/>
      <c r="F758" s="4"/>
    </row>
    <row r="759" spans="1:6" ht="15.75" customHeight="1" x14ac:dyDescent="0.25">
      <c r="A759" s="162"/>
      <c r="B759" s="4"/>
      <c r="C759" s="4"/>
      <c r="D759" s="162"/>
      <c r="E759" s="4"/>
      <c r="F759" s="4"/>
    </row>
    <row r="760" spans="1:6" ht="15.75" customHeight="1" x14ac:dyDescent="0.25">
      <c r="A760" s="162"/>
      <c r="B760" s="4"/>
      <c r="C760" s="4"/>
      <c r="D760" s="162"/>
      <c r="E760" s="4"/>
      <c r="F760" s="4"/>
    </row>
    <row r="761" spans="1:6" ht="15.75" customHeight="1" x14ac:dyDescent="0.25">
      <c r="A761" s="162"/>
      <c r="B761" s="4"/>
      <c r="C761" s="4"/>
      <c r="D761" s="162"/>
      <c r="E761" s="4"/>
      <c r="F761" s="4"/>
    </row>
    <row r="762" spans="1:6" ht="15.75" customHeight="1" x14ac:dyDescent="0.25">
      <c r="A762" s="162"/>
      <c r="B762" s="4"/>
      <c r="C762" s="4"/>
      <c r="D762" s="162"/>
      <c r="E762" s="4"/>
      <c r="F762" s="4"/>
    </row>
    <row r="763" spans="1:6" ht="15.75" customHeight="1" x14ac:dyDescent="0.25">
      <c r="A763" s="162"/>
      <c r="B763" s="4"/>
      <c r="C763" s="4"/>
      <c r="D763" s="162"/>
      <c r="E763" s="4"/>
      <c r="F763" s="4"/>
    </row>
    <row r="764" spans="1:6" ht="15.75" customHeight="1" x14ac:dyDescent="0.25">
      <c r="A764" s="162"/>
      <c r="B764" s="4"/>
      <c r="C764" s="4"/>
      <c r="D764" s="162"/>
      <c r="E764" s="4"/>
      <c r="F764" s="4"/>
    </row>
    <row r="765" spans="1:6" ht="15.75" customHeight="1" x14ac:dyDescent="0.25">
      <c r="A765" s="162"/>
      <c r="B765" s="4"/>
      <c r="C765" s="4"/>
      <c r="D765" s="162"/>
      <c r="E765" s="4"/>
      <c r="F765" s="4"/>
    </row>
    <row r="766" spans="1:6" ht="15.75" customHeight="1" x14ac:dyDescent="0.25">
      <c r="A766" s="162"/>
      <c r="B766" s="4"/>
      <c r="C766" s="4"/>
      <c r="D766" s="162"/>
      <c r="E766" s="4"/>
      <c r="F766" s="4"/>
    </row>
    <row r="767" spans="1:6" ht="15.75" customHeight="1" x14ac:dyDescent="0.25">
      <c r="A767" s="162"/>
      <c r="B767" s="4"/>
      <c r="C767" s="4"/>
      <c r="D767" s="162"/>
      <c r="E767" s="4"/>
      <c r="F767" s="4"/>
    </row>
    <row r="768" spans="1:6" ht="15.75" customHeight="1" x14ac:dyDescent="0.25">
      <c r="A768" s="162"/>
      <c r="B768" s="4"/>
      <c r="C768" s="4"/>
      <c r="D768" s="162"/>
      <c r="E768" s="4"/>
      <c r="F768" s="4"/>
    </row>
    <row r="769" spans="1:6" ht="15.75" customHeight="1" x14ac:dyDescent="0.25">
      <c r="A769" s="162"/>
      <c r="B769" s="4"/>
      <c r="C769" s="4"/>
      <c r="D769" s="162"/>
      <c r="E769" s="4"/>
      <c r="F769" s="4"/>
    </row>
    <row r="770" spans="1:6" ht="15.75" customHeight="1" x14ac:dyDescent="0.25">
      <c r="A770" s="162"/>
      <c r="B770" s="4"/>
      <c r="C770" s="4"/>
      <c r="D770" s="162"/>
      <c r="E770" s="4"/>
      <c r="F770" s="4"/>
    </row>
    <row r="771" spans="1:6" ht="15.75" customHeight="1" x14ac:dyDescent="0.25">
      <c r="A771" s="162"/>
      <c r="B771" s="4"/>
      <c r="C771" s="4"/>
      <c r="D771" s="162"/>
      <c r="E771" s="4"/>
      <c r="F771" s="4"/>
    </row>
    <row r="772" spans="1:6" ht="15.75" customHeight="1" x14ac:dyDescent="0.25">
      <c r="A772" s="162"/>
      <c r="B772" s="4"/>
      <c r="C772" s="4"/>
      <c r="D772" s="162"/>
      <c r="E772" s="4"/>
      <c r="F772" s="4"/>
    </row>
    <row r="773" spans="1:6" ht="15.75" customHeight="1" x14ac:dyDescent="0.25">
      <c r="A773" s="162"/>
      <c r="B773" s="4"/>
      <c r="C773" s="4"/>
      <c r="D773" s="162"/>
      <c r="E773" s="4"/>
      <c r="F773" s="4"/>
    </row>
    <row r="774" spans="1:6" ht="15.75" customHeight="1" x14ac:dyDescent="0.25">
      <c r="A774" s="162"/>
      <c r="B774" s="4"/>
      <c r="C774" s="4"/>
      <c r="D774" s="162"/>
      <c r="E774" s="4"/>
      <c r="F774" s="4"/>
    </row>
    <row r="775" spans="1:6" ht="15.75" customHeight="1" x14ac:dyDescent="0.25">
      <c r="A775" s="162"/>
      <c r="B775" s="4"/>
      <c r="C775" s="4"/>
      <c r="D775" s="162"/>
      <c r="E775" s="4"/>
      <c r="F775" s="4"/>
    </row>
    <row r="776" spans="1:6" ht="15.75" customHeight="1" x14ac:dyDescent="0.25">
      <c r="A776" s="162"/>
      <c r="B776" s="4"/>
      <c r="C776" s="4"/>
      <c r="D776" s="162"/>
      <c r="E776" s="4"/>
      <c r="F776" s="4"/>
    </row>
    <row r="777" spans="1:6" ht="15.75" customHeight="1" x14ac:dyDescent="0.25">
      <c r="A777" s="162"/>
      <c r="B777" s="4"/>
      <c r="C777" s="4"/>
      <c r="D777" s="162"/>
      <c r="E777" s="4"/>
      <c r="F777" s="4"/>
    </row>
    <row r="778" spans="1:6" ht="15.75" customHeight="1" x14ac:dyDescent="0.25">
      <c r="A778" s="162"/>
      <c r="B778" s="4"/>
      <c r="C778" s="4"/>
      <c r="D778" s="162"/>
      <c r="E778" s="4"/>
      <c r="F778" s="4"/>
    </row>
    <row r="779" spans="1:6" ht="15.75" customHeight="1" x14ac:dyDescent="0.25">
      <c r="A779" s="162"/>
      <c r="B779" s="4"/>
      <c r="C779" s="4"/>
      <c r="D779" s="162"/>
      <c r="E779" s="4"/>
      <c r="F779" s="4"/>
    </row>
    <row r="780" spans="1:6" ht="15.75" customHeight="1" x14ac:dyDescent="0.25">
      <c r="A780" s="162"/>
      <c r="B780" s="4"/>
      <c r="C780" s="4"/>
      <c r="D780" s="162"/>
      <c r="E780" s="4"/>
      <c r="F780" s="4"/>
    </row>
    <row r="781" spans="1:6" ht="15.75" customHeight="1" x14ac:dyDescent="0.25">
      <c r="A781" s="162"/>
      <c r="B781" s="4"/>
      <c r="C781" s="4"/>
      <c r="D781" s="162"/>
      <c r="E781" s="4"/>
      <c r="F781" s="4"/>
    </row>
    <row r="782" spans="1:6" ht="15.75" customHeight="1" x14ac:dyDescent="0.25">
      <c r="A782" s="162"/>
      <c r="B782" s="4"/>
      <c r="C782" s="4"/>
      <c r="D782" s="162"/>
      <c r="E782" s="4"/>
      <c r="F782" s="4"/>
    </row>
    <row r="783" spans="1:6" ht="15.75" customHeight="1" x14ac:dyDescent="0.25">
      <c r="A783" s="162"/>
      <c r="B783" s="4"/>
      <c r="C783" s="4"/>
      <c r="D783" s="162"/>
      <c r="E783" s="4"/>
      <c r="F783" s="4"/>
    </row>
    <row r="784" spans="1:6" ht="15.75" customHeight="1" x14ac:dyDescent="0.25">
      <c r="A784" s="162"/>
      <c r="B784" s="4"/>
      <c r="C784" s="4"/>
      <c r="D784" s="162"/>
      <c r="E784" s="4"/>
      <c r="F784" s="4"/>
    </row>
    <row r="785" spans="1:6" ht="15.75" customHeight="1" x14ac:dyDescent="0.25">
      <c r="A785" s="162"/>
      <c r="B785" s="4"/>
      <c r="C785" s="4"/>
      <c r="D785" s="162"/>
      <c r="E785" s="4"/>
      <c r="F785" s="4"/>
    </row>
    <row r="786" spans="1:6" ht="15.75" customHeight="1" x14ac:dyDescent="0.25">
      <c r="A786" s="162"/>
      <c r="B786" s="4"/>
      <c r="C786" s="4"/>
      <c r="D786" s="162"/>
      <c r="E786" s="4"/>
      <c r="F786" s="4"/>
    </row>
    <row r="787" spans="1:6" ht="15.75" customHeight="1" x14ac:dyDescent="0.25">
      <c r="A787" s="162"/>
      <c r="B787" s="4"/>
      <c r="C787" s="4"/>
      <c r="D787" s="162"/>
      <c r="E787" s="4"/>
      <c r="F787" s="4"/>
    </row>
    <row r="788" spans="1:6" ht="15.75" customHeight="1" x14ac:dyDescent="0.25">
      <c r="A788" s="162"/>
      <c r="B788" s="4"/>
      <c r="C788" s="4"/>
      <c r="D788" s="162"/>
      <c r="E788" s="4"/>
      <c r="F788" s="4"/>
    </row>
    <row r="789" spans="1:6" ht="15.75" customHeight="1" x14ac:dyDescent="0.25">
      <c r="A789" s="162"/>
      <c r="B789" s="4"/>
      <c r="C789" s="4"/>
      <c r="D789" s="162"/>
      <c r="E789" s="4"/>
      <c r="F789" s="4"/>
    </row>
    <row r="790" spans="1:6" ht="15.75" customHeight="1" x14ac:dyDescent="0.25">
      <c r="A790" s="162"/>
      <c r="B790" s="4"/>
      <c r="C790" s="4"/>
      <c r="D790" s="162"/>
      <c r="E790" s="4"/>
      <c r="F790" s="4"/>
    </row>
    <row r="791" spans="1:6" ht="15.75" customHeight="1" x14ac:dyDescent="0.25">
      <c r="A791" s="162"/>
      <c r="B791" s="4"/>
      <c r="C791" s="4"/>
      <c r="D791" s="162"/>
      <c r="E791" s="4"/>
      <c r="F791" s="4"/>
    </row>
    <row r="792" spans="1:6" ht="15.75" customHeight="1" x14ac:dyDescent="0.25">
      <c r="A792" s="162"/>
      <c r="B792" s="4"/>
      <c r="C792" s="4"/>
      <c r="D792" s="162"/>
      <c r="E792" s="4"/>
      <c r="F792" s="4"/>
    </row>
    <row r="793" spans="1:6" ht="15.75" customHeight="1" x14ac:dyDescent="0.25">
      <c r="A793" s="162"/>
      <c r="B793" s="4"/>
      <c r="C793" s="4"/>
      <c r="D793" s="162"/>
      <c r="E793" s="4"/>
      <c r="F793" s="4"/>
    </row>
    <row r="794" spans="1:6" ht="15.75" customHeight="1" x14ac:dyDescent="0.25">
      <c r="A794" s="162"/>
      <c r="B794" s="4"/>
      <c r="C794" s="4"/>
      <c r="D794" s="162"/>
      <c r="E794" s="4"/>
      <c r="F794" s="4"/>
    </row>
    <row r="795" spans="1:6" ht="15.75" customHeight="1" x14ac:dyDescent="0.25">
      <c r="A795" s="162"/>
      <c r="B795" s="4"/>
      <c r="C795" s="4"/>
      <c r="D795" s="162"/>
      <c r="E795" s="4"/>
      <c r="F795" s="4"/>
    </row>
    <row r="796" spans="1:6" ht="15.75" customHeight="1" x14ac:dyDescent="0.25">
      <c r="A796" s="162"/>
      <c r="B796" s="4"/>
      <c r="C796" s="4"/>
      <c r="D796" s="162"/>
      <c r="E796" s="4"/>
      <c r="F796" s="4"/>
    </row>
    <row r="797" spans="1:6" ht="15.75" customHeight="1" x14ac:dyDescent="0.25">
      <c r="A797" s="162"/>
      <c r="B797" s="4"/>
      <c r="C797" s="4"/>
      <c r="D797" s="162"/>
      <c r="E797" s="4"/>
      <c r="F797" s="4"/>
    </row>
    <row r="798" spans="1:6" ht="15.75" customHeight="1" x14ac:dyDescent="0.25">
      <c r="A798" s="162"/>
      <c r="B798" s="4"/>
      <c r="C798" s="4"/>
      <c r="D798" s="162"/>
      <c r="E798" s="4"/>
      <c r="F798" s="4"/>
    </row>
    <row r="799" spans="1:6" ht="15.75" customHeight="1" x14ac:dyDescent="0.25">
      <c r="A799" s="162"/>
      <c r="B799" s="4"/>
      <c r="C799" s="4"/>
      <c r="D799" s="162"/>
      <c r="E799" s="4"/>
      <c r="F799" s="4"/>
    </row>
    <row r="800" spans="1:6" ht="15.75" customHeight="1" x14ac:dyDescent="0.25">
      <c r="A800" s="162"/>
      <c r="B800" s="4"/>
      <c r="C800" s="4"/>
      <c r="D800" s="162"/>
      <c r="E800" s="4"/>
      <c r="F800" s="4"/>
    </row>
    <row r="801" spans="1:6" ht="15.75" customHeight="1" x14ac:dyDescent="0.25">
      <c r="A801" s="162"/>
      <c r="B801" s="4"/>
      <c r="C801" s="4"/>
      <c r="D801" s="162"/>
      <c r="E801" s="4"/>
      <c r="F801" s="4"/>
    </row>
    <row r="802" spans="1:6" ht="15.75" customHeight="1" x14ac:dyDescent="0.25">
      <c r="A802" s="162"/>
      <c r="B802" s="4"/>
      <c r="C802" s="4"/>
      <c r="D802" s="162"/>
      <c r="E802" s="4"/>
      <c r="F802" s="4"/>
    </row>
    <row r="803" spans="1:6" ht="15.75" customHeight="1" x14ac:dyDescent="0.25">
      <c r="A803" s="162"/>
      <c r="B803" s="4"/>
      <c r="C803" s="4"/>
      <c r="D803" s="162"/>
      <c r="E803" s="4"/>
      <c r="F803" s="4"/>
    </row>
    <row r="804" spans="1:6" ht="15.75" customHeight="1" x14ac:dyDescent="0.25">
      <c r="A804" s="162"/>
      <c r="B804" s="4"/>
      <c r="C804" s="4"/>
      <c r="D804" s="162"/>
      <c r="E804" s="4"/>
      <c r="F804" s="4"/>
    </row>
    <row r="805" spans="1:6" ht="15.75" customHeight="1" x14ac:dyDescent="0.25">
      <c r="A805" s="162"/>
      <c r="B805" s="4"/>
      <c r="C805" s="4"/>
      <c r="D805" s="162"/>
      <c r="E805" s="4"/>
      <c r="F805" s="4"/>
    </row>
    <row r="806" spans="1:6" ht="15.75" customHeight="1" x14ac:dyDescent="0.25">
      <c r="A806" s="162"/>
      <c r="B806" s="4"/>
      <c r="C806" s="4"/>
      <c r="D806" s="162"/>
      <c r="E806" s="4"/>
      <c r="F806" s="4"/>
    </row>
    <row r="807" spans="1:6" ht="15.75" customHeight="1" x14ac:dyDescent="0.25">
      <c r="A807" s="162"/>
      <c r="B807" s="4"/>
      <c r="C807" s="4"/>
      <c r="D807" s="162"/>
      <c r="E807" s="4"/>
      <c r="F807" s="4"/>
    </row>
    <row r="808" spans="1:6" ht="15.75" customHeight="1" x14ac:dyDescent="0.25">
      <c r="A808" s="162"/>
      <c r="B808" s="4"/>
      <c r="C808" s="4"/>
      <c r="D808" s="162"/>
      <c r="E808" s="4"/>
      <c r="F808" s="4"/>
    </row>
    <row r="809" spans="1:6" ht="15.75" customHeight="1" x14ac:dyDescent="0.25">
      <c r="A809" s="162"/>
      <c r="B809" s="4"/>
      <c r="C809" s="4"/>
      <c r="D809" s="162"/>
      <c r="E809" s="4"/>
      <c r="F809" s="4"/>
    </row>
    <row r="810" spans="1:6" ht="15.75" customHeight="1" x14ac:dyDescent="0.25">
      <c r="A810" s="162"/>
      <c r="B810" s="4"/>
      <c r="C810" s="4"/>
      <c r="D810" s="162"/>
      <c r="E810" s="4"/>
      <c r="F810" s="4"/>
    </row>
    <row r="811" spans="1:6" ht="15.75" customHeight="1" x14ac:dyDescent="0.25">
      <c r="A811" s="162"/>
      <c r="B811" s="4"/>
      <c r="C811" s="4"/>
      <c r="D811" s="162"/>
      <c r="E811" s="4"/>
      <c r="F811" s="4"/>
    </row>
    <row r="812" spans="1:6" ht="15.75" customHeight="1" x14ac:dyDescent="0.25">
      <c r="A812" s="162"/>
      <c r="B812" s="4"/>
      <c r="C812" s="4"/>
      <c r="D812" s="162"/>
      <c r="E812" s="4"/>
      <c r="F812" s="4"/>
    </row>
    <row r="813" spans="1:6" ht="15.75" customHeight="1" x14ac:dyDescent="0.25">
      <c r="A813" s="162"/>
      <c r="B813" s="4"/>
      <c r="C813" s="4"/>
      <c r="D813" s="162"/>
      <c r="E813" s="4"/>
      <c r="F813" s="4"/>
    </row>
    <row r="814" spans="1:6" ht="15.75" customHeight="1" x14ac:dyDescent="0.25">
      <c r="A814" s="162"/>
      <c r="B814" s="4"/>
      <c r="C814" s="4"/>
      <c r="D814" s="162"/>
      <c r="E814" s="4"/>
      <c r="F814" s="4"/>
    </row>
    <row r="815" spans="1:6" ht="15.75" customHeight="1" x14ac:dyDescent="0.25">
      <c r="A815" s="162"/>
      <c r="B815" s="4"/>
      <c r="C815" s="4"/>
      <c r="D815" s="162"/>
      <c r="E815" s="4"/>
      <c r="F815" s="4"/>
    </row>
    <row r="816" spans="1:6" ht="15.75" customHeight="1" x14ac:dyDescent="0.25">
      <c r="A816" s="162"/>
      <c r="B816" s="4"/>
      <c r="C816" s="4"/>
      <c r="D816" s="162"/>
      <c r="E816" s="4"/>
      <c r="F816" s="4"/>
    </row>
    <row r="817" spans="1:6" ht="15.75" customHeight="1" x14ac:dyDescent="0.25">
      <c r="A817" s="162"/>
      <c r="B817" s="4"/>
      <c r="C817" s="4"/>
      <c r="D817" s="162"/>
      <c r="E817" s="4"/>
      <c r="F817" s="4"/>
    </row>
    <row r="818" spans="1:6" ht="15.75" customHeight="1" x14ac:dyDescent="0.25">
      <c r="A818" s="162"/>
      <c r="B818" s="4"/>
      <c r="C818" s="4"/>
      <c r="D818" s="162"/>
      <c r="E818" s="4"/>
      <c r="F818" s="4"/>
    </row>
    <row r="819" spans="1:6" ht="15.75" customHeight="1" x14ac:dyDescent="0.25">
      <c r="A819" s="162"/>
      <c r="B819" s="4"/>
      <c r="C819" s="4"/>
      <c r="D819" s="162"/>
      <c r="E819" s="4"/>
      <c r="F819" s="4"/>
    </row>
    <row r="820" spans="1:6" ht="15.75" customHeight="1" x14ac:dyDescent="0.25">
      <c r="A820" s="162"/>
      <c r="B820" s="4"/>
      <c r="C820" s="4"/>
      <c r="D820" s="162"/>
      <c r="E820" s="4"/>
      <c r="F820" s="4"/>
    </row>
    <row r="821" spans="1:6" ht="15.75" customHeight="1" x14ac:dyDescent="0.25">
      <c r="A821" s="162"/>
      <c r="B821" s="4"/>
      <c r="C821" s="4"/>
      <c r="D821" s="162"/>
      <c r="E821" s="4"/>
      <c r="F821" s="4"/>
    </row>
    <row r="822" spans="1:6" ht="15.75" customHeight="1" x14ac:dyDescent="0.25">
      <c r="A822" s="162"/>
      <c r="B822" s="4"/>
      <c r="C822" s="4"/>
      <c r="D822" s="162"/>
      <c r="E822" s="4"/>
      <c r="F822" s="4"/>
    </row>
    <row r="823" spans="1:6" ht="15.75" customHeight="1" x14ac:dyDescent="0.25">
      <c r="A823" s="162"/>
      <c r="B823" s="4"/>
      <c r="C823" s="4"/>
      <c r="D823" s="162"/>
      <c r="E823" s="4"/>
      <c r="F823" s="4"/>
    </row>
    <row r="824" spans="1:6" ht="15.75" customHeight="1" x14ac:dyDescent="0.25">
      <c r="A824" s="162"/>
      <c r="B824" s="4"/>
      <c r="C824" s="4"/>
      <c r="D824" s="162"/>
      <c r="E824" s="4"/>
      <c r="F824" s="4"/>
    </row>
    <row r="825" spans="1:6" ht="15.75" customHeight="1" x14ac:dyDescent="0.25">
      <c r="A825" s="162"/>
      <c r="B825" s="4"/>
      <c r="C825" s="4"/>
      <c r="D825" s="162"/>
      <c r="E825" s="4"/>
      <c r="F825" s="4"/>
    </row>
    <row r="826" spans="1:6" ht="15.75" customHeight="1" x14ac:dyDescent="0.25">
      <c r="A826" s="162"/>
      <c r="B826" s="4"/>
      <c r="C826" s="4"/>
      <c r="D826" s="162"/>
      <c r="E826" s="4"/>
      <c r="F826" s="4"/>
    </row>
    <row r="827" spans="1:6" ht="15.75" customHeight="1" x14ac:dyDescent="0.25">
      <c r="A827" s="162"/>
      <c r="B827" s="4"/>
      <c r="C827" s="4"/>
      <c r="D827" s="162"/>
      <c r="E827" s="4"/>
      <c r="F827" s="4"/>
    </row>
    <row r="828" spans="1:6" ht="15.75" customHeight="1" x14ac:dyDescent="0.25">
      <c r="A828" s="162"/>
      <c r="B828" s="4"/>
      <c r="C828" s="4"/>
      <c r="D828" s="162"/>
      <c r="E828" s="4"/>
      <c r="F828" s="4"/>
    </row>
    <row r="829" spans="1:6" ht="15.75" customHeight="1" x14ac:dyDescent="0.25">
      <c r="A829" s="162"/>
      <c r="B829" s="4"/>
      <c r="C829" s="4"/>
      <c r="D829" s="162"/>
      <c r="E829" s="4"/>
      <c r="F829" s="4"/>
    </row>
    <row r="830" spans="1:6" ht="15.75" customHeight="1" x14ac:dyDescent="0.25">
      <c r="A830" s="162"/>
      <c r="B830" s="4"/>
      <c r="C830" s="4"/>
      <c r="D830" s="162"/>
      <c r="E830" s="4"/>
      <c r="F830" s="4"/>
    </row>
    <row r="831" spans="1:6" ht="15.75" customHeight="1" x14ac:dyDescent="0.25">
      <c r="A831" s="162"/>
      <c r="B831" s="4"/>
      <c r="C831" s="4"/>
      <c r="D831" s="162"/>
      <c r="E831" s="4"/>
      <c r="F831" s="4"/>
    </row>
    <row r="832" spans="1:6" ht="15.75" customHeight="1" x14ac:dyDescent="0.25">
      <c r="A832" s="162"/>
      <c r="B832" s="4"/>
      <c r="C832" s="4"/>
      <c r="D832" s="162"/>
      <c r="E832" s="4"/>
      <c r="F832" s="4"/>
    </row>
    <row r="833" spans="1:6" ht="15.75" customHeight="1" x14ac:dyDescent="0.25">
      <c r="A833" s="162"/>
      <c r="B833" s="4"/>
      <c r="C833" s="4"/>
      <c r="D833" s="162"/>
      <c r="E833" s="4"/>
      <c r="F833" s="4"/>
    </row>
    <row r="834" spans="1:6" ht="15.75" customHeight="1" x14ac:dyDescent="0.25">
      <c r="A834" s="162"/>
      <c r="B834" s="4"/>
      <c r="C834" s="4"/>
      <c r="D834" s="162"/>
      <c r="E834" s="4"/>
      <c r="F834" s="4"/>
    </row>
    <row r="835" spans="1:6" ht="15.75" customHeight="1" x14ac:dyDescent="0.25">
      <c r="A835" s="162"/>
      <c r="B835" s="4"/>
      <c r="C835" s="4"/>
      <c r="D835" s="162"/>
      <c r="E835" s="4"/>
      <c r="F835" s="4"/>
    </row>
    <row r="836" spans="1:6" ht="15.75" customHeight="1" x14ac:dyDescent="0.25">
      <c r="A836" s="162"/>
      <c r="B836" s="4"/>
      <c r="C836" s="4"/>
      <c r="D836" s="162"/>
      <c r="E836" s="4"/>
      <c r="F836" s="4"/>
    </row>
    <row r="837" spans="1:6" ht="15.75" customHeight="1" x14ac:dyDescent="0.25">
      <c r="A837" s="162"/>
      <c r="B837" s="4"/>
      <c r="C837" s="4"/>
      <c r="D837" s="162"/>
      <c r="E837" s="4"/>
      <c r="F837" s="4"/>
    </row>
    <row r="838" spans="1:6" ht="15.75" customHeight="1" x14ac:dyDescent="0.25">
      <c r="A838" s="162"/>
      <c r="B838" s="4"/>
      <c r="C838" s="4"/>
      <c r="D838" s="162"/>
      <c r="E838" s="4"/>
      <c r="F838" s="4"/>
    </row>
    <row r="839" spans="1:6" ht="15.75" customHeight="1" x14ac:dyDescent="0.25">
      <c r="A839" s="162"/>
      <c r="B839" s="4"/>
      <c r="C839" s="4"/>
      <c r="D839" s="162"/>
      <c r="E839" s="4"/>
      <c r="F839" s="4"/>
    </row>
    <row r="840" spans="1:6" ht="15.75" customHeight="1" x14ac:dyDescent="0.25">
      <c r="A840" s="162"/>
      <c r="B840" s="4"/>
      <c r="C840" s="4"/>
      <c r="D840" s="162"/>
      <c r="E840" s="4"/>
      <c r="F840" s="4"/>
    </row>
    <row r="841" spans="1:6" ht="15.75" customHeight="1" x14ac:dyDescent="0.25">
      <c r="A841" s="162"/>
      <c r="B841" s="4"/>
      <c r="C841" s="4"/>
      <c r="D841" s="162"/>
      <c r="E841" s="4"/>
      <c r="F841" s="4"/>
    </row>
    <row r="842" spans="1:6" ht="15.75" customHeight="1" x14ac:dyDescent="0.25">
      <c r="A842" s="162"/>
      <c r="B842" s="4"/>
      <c r="C842" s="4"/>
      <c r="D842" s="162"/>
      <c r="E842" s="4"/>
      <c r="F842" s="4"/>
    </row>
    <row r="843" spans="1:6" ht="15.75" customHeight="1" x14ac:dyDescent="0.25">
      <c r="A843" s="162"/>
      <c r="B843" s="4"/>
      <c r="C843" s="4"/>
      <c r="D843" s="162"/>
      <c r="E843" s="4"/>
      <c r="F843" s="4"/>
    </row>
    <row r="844" spans="1:6" ht="15.75" customHeight="1" x14ac:dyDescent="0.25">
      <c r="A844" s="162"/>
      <c r="B844" s="4"/>
      <c r="C844" s="4"/>
      <c r="D844" s="162"/>
      <c r="E844" s="4"/>
      <c r="F844" s="4"/>
    </row>
    <row r="845" spans="1:6" ht="15.75" customHeight="1" x14ac:dyDescent="0.25">
      <c r="A845" s="162"/>
      <c r="B845" s="4"/>
      <c r="C845" s="4"/>
      <c r="D845" s="162"/>
      <c r="E845" s="4"/>
      <c r="F845" s="4"/>
    </row>
    <row r="846" spans="1:6" ht="15.75" customHeight="1" x14ac:dyDescent="0.25">
      <c r="A846" s="162"/>
      <c r="B846" s="4"/>
      <c r="C846" s="4"/>
      <c r="D846" s="162"/>
      <c r="E846" s="4"/>
      <c r="F846" s="4"/>
    </row>
    <row r="847" spans="1:6" ht="15.75" customHeight="1" x14ac:dyDescent="0.25">
      <c r="A847" s="162"/>
      <c r="B847" s="4"/>
      <c r="C847" s="4"/>
      <c r="D847" s="162"/>
      <c r="E847" s="4"/>
      <c r="F847" s="4"/>
    </row>
    <row r="848" spans="1:6" ht="15.75" customHeight="1" x14ac:dyDescent="0.25">
      <c r="A848" s="162"/>
      <c r="B848" s="4"/>
      <c r="C848" s="4"/>
      <c r="D848" s="162"/>
      <c r="E848" s="4"/>
      <c r="F848" s="4"/>
    </row>
    <row r="849" spans="1:6" ht="15.75" customHeight="1" x14ac:dyDescent="0.25">
      <c r="A849" s="162"/>
      <c r="B849" s="4"/>
      <c r="C849" s="4"/>
      <c r="D849" s="162"/>
      <c r="E849" s="4"/>
      <c r="F849" s="4"/>
    </row>
    <row r="850" spans="1:6" ht="15.75" customHeight="1" x14ac:dyDescent="0.25">
      <c r="A850" s="162"/>
      <c r="B850" s="4"/>
      <c r="C850" s="4"/>
      <c r="D850" s="162"/>
      <c r="E850" s="4"/>
      <c r="F850" s="4"/>
    </row>
    <row r="851" spans="1:6" ht="15.75" customHeight="1" x14ac:dyDescent="0.25">
      <c r="A851" s="162"/>
      <c r="B851" s="4"/>
      <c r="C851" s="4"/>
      <c r="D851" s="162"/>
      <c r="E851" s="4"/>
      <c r="F851" s="4"/>
    </row>
    <row r="852" spans="1:6" ht="15.75" customHeight="1" x14ac:dyDescent="0.25">
      <c r="A852" s="162"/>
      <c r="B852" s="4"/>
      <c r="C852" s="4"/>
      <c r="D852" s="162"/>
      <c r="E852" s="4"/>
      <c r="F852" s="4"/>
    </row>
    <row r="853" spans="1:6" ht="15.75" customHeight="1" x14ac:dyDescent="0.25">
      <c r="A853" s="162"/>
      <c r="B853" s="4"/>
      <c r="C853" s="4"/>
      <c r="D853" s="162"/>
      <c r="E853" s="4"/>
      <c r="F853" s="4"/>
    </row>
    <row r="854" spans="1:6" ht="15.75" customHeight="1" x14ac:dyDescent="0.25">
      <c r="A854" s="162"/>
      <c r="B854" s="4"/>
      <c r="C854" s="4"/>
      <c r="D854" s="162"/>
      <c r="E854" s="4"/>
      <c r="F854" s="4"/>
    </row>
    <row r="855" spans="1:6" ht="15.75" customHeight="1" x14ac:dyDescent="0.25">
      <c r="A855" s="162"/>
      <c r="B855" s="4"/>
      <c r="C855" s="4"/>
      <c r="D855" s="162"/>
      <c r="E855" s="4"/>
      <c r="F855" s="4"/>
    </row>
    <row r="856" spans="1:6" ht="15.75" customHeight="1" x14ac:dyDescent="0.25">
      <c r="A856" s="162"/>
      <c r="B856" s="4"/>
      <c r="C856" s="4"/>
      <c r="D856" s="162"/>
      <c r="E856" s="4"/>
      <c r="F856" s="4"/>
    </row>
    <row r="857" spans="1:6" ht="15.75" customHeight="1" x14ac:dyDescent="0.25">
      <c r="A857" s="162"/>
      <c r="B857" s="4"/>
      <c r="C857" s="4"/>
      <c r="D857" s="162"/>
      <c r="E857" s="4"/>
      <c r="F857" s="4"/>
    </row>
    <row r="858" spans="1:6" ht="15.75" customHeight="1" x14ac:dyDescent="0.25">
      <c r="A858" s="162"/>
      <c r="B858" s="4"/>
      <c r="C858" s="4"/>
      <c r="D858" s="162"/>
      <c r="E858" s="4"/>
      <c r="F858" s="4"/>
    </row>
    <row r="859" spans="1:6" ht="15.75" customHeight="1" x14ac:dyDescent="0.25">
      <c r="A859" s="162"/>
      <c r="B859" s="4"/>
      <c r="C859" s="4"/>
      <c r="D859" s="162"/>
      <c r="E859" s="4"/>
      <c r="F859" s="4"/>
    </row>
    <row r="860" spans="1:6" ht="15.75" customHeight="1" x14ac:dyDescent="0.25">
      <c r="A860" s="162"/>
      <c r="B860" s="4"/>
      <c r="C860" s="4"/>
      <c r="D860" s="162"/>
      <c r="E860" s="4"/>
      <c r="F860" s="4"/>
    </row>
    <row r="861" spans="1:6" ht="15.75" customHeight="1" x14ac:dyDescent="0.25">
      <c r="A861" s="162"/>
      <c r="B861" s="4"/>
      <c r="C861" s="4"/>
      <c r="D861" s="162"/>
      <c r="E861" s="4"/>
      <c r="F861" s="4"/>
    </row>
    <row r="862" spans="1:6" ht="15.75" customHeight="1" x14ac:dyDescent="0.25">
      <c r="A862" s="162"/>
      <c r="B862" s="4"/>
      <c r="C862" s="4"/>
      <c r="D862" s="162"/>
      <c r="E862" s="4"/>
      <c r="F862" s="4"/>
    </row>
    <row r="863" spans="1:6" ht="15.75" customHeight="1" x14ac:dyDescent="0.25">
      <c r="A863" s="162"/>
      <c r="B863" s="4"/>
      <c r="C863" s="4"/>
      <c r="D863" s="162"/>
      <c r="E863" s="4"/>
      <c r="F863" s="4"/>
    </row>
    <row r="864" spans="1:6" ht="15.75" customHeight="1" x14ac:dyDescent="0.25">
      <c r="A864" s="162"/>
      <c r="B864" s="4"/>
      <c r="C864" s="4"/>
      <c r="D864" s="162"/>
      <c r="E864" s="4"/>
      <c r="F864" s="4"/>
    </row>
    <row r="865" spans="1:6" ht="15.75" customHeight="1" x14ac:dyDescent="0.25">
      <c r="A865" s="162"/>
      <c r="B865" s="4"/>
      <c r="C865" s="4"/>
      <c r="D865" s="162"/>
      <c r="E865" s="4"/>
      <c r="F865" s="4"/>
    </row>
    <row r="866" spans="1:6" ht="15.75" customHeight="1" x14ac:dyDescent="0.25">
      <c r="A866" s="162"/>
      <c r="B866" s="4"/>
      <c r="C866" s="4"/>
      <c r="D866" s="162"/>
      <c r="E866" s="4"/>
      <c r="F866" s="4"/>
    </row>
    <row r="867" spans="1:6" ht="15.75" customHeight="1" x14ac:dyDescent="0.25">
      <c r="A867" s="162"/>
      <c r="B867" s="4"/>
      <c r="C867" s="4"/>
      <c r="D867" s="162"/>
      <c r="E867" s="4"/>
      <c r="F867" s="4"/>
    </row>
    <row r="868" spans="1:6" ht="15.75" customHeight="1" x14ac:dyDescent="0.25">
      <c r="A868" s="162"/>
      <c r="B868" s="4"/>
      <c r="C868" s="4"/>
      <c r="D868" s="162"/>
      <c r="E868" s="4"/>
      <c r="F868" s="4"/>
    </row>
    <row r="869" spans="1:6" ht="15.75" customHeight="1" x14ac:dyDescent="0.25">
      <c r="A869" s="162"/>
      <c r="B869" s="4"/>
      <c r="C869" s="4"/>
      <c r="D869" s="162"/>
      <c r="E869" s="4"/>
      <c r="F869" s="4"/>
    </row>
    <row r="870" spans="1:6" ht="15.75" customHeight="1" x14ac:dyDescent="0.25">
      <c r="A870" s="162"/>
      <c r="B870" s="4"/>
      <c r="C870" s="4"/>
      <c r="D870" s="162"/>
      <c r="E870" s="4"/>
      <c r="F870" s="4"/>
    </row>
    <row r="871" spans="1:6" ht="15.75" customHeight="1" x14ac:dyDescent="0.25">
      <c r="A871" s="162"/>
      <c r="B871" s="4"/>
      <c r="C871" s="4"/>
      <c r="D871" s="162"/>
      <c r="E871" s="4"/>
      <c r="F871" s="4"/>
    </row>
    <row r="872" spans="1:6" ht="15.75" customHeight="1" x14ac:dyDescent="0.25">
      <c r="A872" s="162"/>
      <c r="B872" s="4"/>
      <c r="C872" s="4"/>
      <c r="D872" s="162"/>
      <c r="E872" s="4"/>
      <c r="F872" s="4"/>
    </row>
    <row r="873" spans="1:6" ht="15.75" customHeight="1" x14ac:dyDescent="0.25">
      <c r="A873" s="162"/>
      <c r="B873" s="4"/>
      <c r="C873" s="4"/>
      <c r="D873" s="162"/>
      <c r="E873" s="4"/>
      <c r="F873" s="4"/>
    </row>
    <row r="874" spans="1:6" ht="15.75" customHeight="1" x14ac:dyDescent="0.25">
      <c r="A874" s="162"/>
      <c r="B874" s="4"/>
      <c r="C874" s="4"/>
      <c r="D874" s="162"/>
      <c r="E874" s="4"/>
      <c r="F874" s="4"/>
    </row>
    <row r="875" spans="1:6" ht="15.75" customHeight="1" x14ac:dyDescent="0.25">
      <c r="A875" s="162"/>
      <c r="B875" s="4"/>
      <c r="C875" s="4"/>
      <c r="D875" s="162"/>
      <c r="E875" s="4"/>
      <c r="F875" s="4"/>
    </row>
    <row r="876" spans="1:6" ht="15.75" customHeight="1" x14ac:dyDescent="0.25">
      <c r="A876" s="162"/>
      <c r="B876" s="4"/>
      <c r="C876" s="4"/>
      <c r="D876" s="162"/>
      <c r="E876" s="4"/>
      <c r="F876" s="4"/>
    </row>
    <row r="877" spans="1:6" ht="15.75" customHeight="1" x14ac:dyDescent="0.25">
      <c r="A877" s="162"/>
      <c r="B877" s="4"/>
      <c r="C877" s="4"/>
      <c r="D877" s="162"/>
      <c r="E877" s="4"/>
      <c r="F877" s="4"/>
    </row>
    <row r="878" spans="1:6" ht="15.75" customHeight="1" x14ac:dyDescent="0.25">
      <c r="A878" s="162"/>
      <c r="B878" s="4"/>
      <c r="C878" s="4"/>
      <c r="D878" s="162"/>
      <c r="E878" s="4"/>
      <c r="F878" s="4"/>
    </row>
    <row r="879" spans="1:6" ht="15.75" customHeight="1" x14ac:dyDescent="0.25">
      <c r="A879" s="162"/>
      <c r="B879" s="4"/>
      <c r="C879" s="4"/>
      <c r="D879" s="162"/>
      <c r="E879" s="4"/>
      <c r="F879" s="4"/>
    </row>
    <row r="880" spans="1:6" ht="15.75" customHeight="1" x14ac:dyDescent="0.25">
      <c r="A880" s="162"/>
      <c r="B880" s="4"/>
      <c r="C880" s="4"/>
      <c r="D880" s="162"/>
      <c r="E880" s="4"/>
      <c r="F880" s="4"/>
    </row>
    <row r="881" spans="1:6" ht="15.75" customHeight="1" x14ac:dyDescent="0.25">
      <c r="A881" s="162"/>
      <c r="B881" s="4"/>
      <c r="C881" s="4"/>
      <c r="D881" s="162"/>
      <c r="E881" s="4"/>
      <c r="F881" s="4"/>
    </row>
    <row r="882" spans="1:6" ht="15.75" customHeight="1" x14ac:dyDescent="0.25">
      <c r="A882" s="162"/>
      <c r="B882" s="4"/>
      <c r="C882" s="4"/>
      <c r="D882" s="162"/>
      <c r="E882" s="4"/>
      <c r="F882" s="4"/>
    </row>
    <row r="883" spans="1:6" ht="15.75" customHeight="1" x14ac:dyDescent="0.25">
      <c r="A883" s="162"/>
      <c r="B883" s="4"/>
      <c r="C883" s="4"/>
      <c r="D883" s="162"/>
      <c r="E883" s="4"/>
      <c r="F883" s="4"/>
    </row>
    <row r="884" spans="1:6" ht="15.75" customHeight="1" x14ac:dyDescent="0.25">
      <c r="A884" s="162"/>
      <c r="B884" s="4"/>
      <c r="C884" s="4"/>
      <c r="D884" s="162"/>
      <c r="E884" s="4"/>
      <c r="F884" s="4"/>
    </row>
    <row r="885" spans="1:6" ht="15.75" customHeight="1" x14ac:dyDescent="0.25">
      <c r="A885" s="162"/>
      <c r="B885" s="4"/>
      <c r="C885" s="4"/>
      <c r="D885" s="162"/>
      <c r="E885" s="4"/>
      <c r="F885" s="4"/>
    </row>
    <row r="886" spans="1:6" ht="15.75" customHeight="1" x14ac:dyDescent="0.25">
      <c r="A886" s="162"/>
      <c r="B886" s="4"/>
      <c r="C886" s="4"/>
      <c r="D886" s="162"/>
      <c r="E886" s="4"/>
      <c r="F886" s="4"/>
    </row>
    <row r="887" spans="1:6" ht="15.75" customHeight="1" x14ac:dyDescent="0.25">
      <c r="A887" s="162"/>
      <c r="B887" s="4"/>
      <c r="C887" s="4"/>
      <c r="D887" s="162"/>
      <c r="E887" s="4"/>
      <c r="F887" s="4"/>
    </row>
    <row r="888" spans="1:6" ht="15.75" customHeight="1" x14ac:dyDescent="0.25">
      <c r="A888" s="162"/>
      <c r="B888" s="4"/>
      <c r="C888" s="4"/>
      <c r="D888" s="162"/>
      <c r="E888" s="4"/>
      <c r="F888" s="4"/>
    </row>
    <row r="889" spans="1:6" ht="15.75" customHeight="1" x14ac:dyDescent="0.25">
      <c r="A889" s="162"/>
      <c r="B889" s="4"/>
      <c r="C889" s="4"/>
      <c r="D889" s="162"/>
      <c r="E889" s="4"/>
      <c r="F889" s="4"/>
    </row>
    <row r="890" spans="1:6" ht="15.75" customHeight="1" x14ac:dyDescent="0.25">
      <c r="A890" s="162"/>
      <c r="B890" s="4"/>
      <c r="C890" s="4"/>
      <c r="D890" s="162"/>
      <c r="E890" s="4"/>
      <c r="F890" s="4"/>
    </row>
    <row r="891" spans="1:6" ht="15.75" customHeight="1" x14ac:dyDescent="0.25">
      <c r="A891" s="162"/>
      <c r="B891" s="4"/>
      <c r="C891" s="4"/>
      <c r="D891" s="162"/>
      <c r="E891" s="4"/>
      <c r="F891" s="4"/>
    </row>
    <row r="892" spans="1:6" ht="15.75" customHeight="1" x14ac:dyDescent="0.25">
      <c r="A892" s="162"/>
      <c r="B892" s="4"/>
      <c r="C892" s="4"/>
      <c r="D892" s="162"/>
      <c r="E892" s="4"/>
      <c r="F892" s="4"/>
    </row>
    <row r="893" spans="1:6" ht="15.75" customHeight="1" x14ac:dyDescent="0.25">
      <c r="A893" s="162"/>
      <c r="B893" s="4"/>
      <c r="C893" s="4"/>
      <c r="D893" s="162"/>
      <c r="E893" s="4"/>
      <c r="F893" s="4"/>
    </row>
    <row r="894" spans="1:6" ht="15.75" customHeight="1" x14ac:dyDescent="0.25">
      <c r="A894" s="162"/>
      <c r="B894" s="4"/>
      <c r="C894" s="4"/>
      <c r="D894" s="162"/>
      <c r="E894" s="4"/>
      <c r="F894" s="4"/>
    </row>
    <row r="895" spans="1:6" ht="15.75" customHeight="1" x14ac:dyDescent="0.25">
      <c r="A895" s="162"/>
      <c r="B895" s="4"/>
      <c r="C895" s="4"/>
      <c r="D895" s="162"/>
      <c r="E895" s="4"/>
      <c r="F895" s="4"/>
    </row>
    <row r="896" spans="1:6" ht="15.75" customHeight="1" x14ac:dyDescent="0.25">
      <c r="A896" s="162"/>
      <c r="B896" s="4"/>
      <c r="C896" s="4"/>
      <c r="D896" s="162"/>
      <c r="E896" s="4"/>
      <c r="F896" s="4"/>
    </row>
    <row r="897" spans="1:6" ht="15.75" customHeight="1" x14ac:dyDescent="0.25">
      <c r="A897" s="162"/>
      <c r="B897" s="4"/>
      <c r="C897" s="4"/>
      <c r="D897" s="162"/>
      <c r="E897" s="4"/>
      <c r="F897" s="4"/>
    </row>
    <row r="898" spans="1:6" ht="15.75" customHeight="1" x14ac:dyDescent="0.25">
      <c r="A898" s="162"/>
      <c r="B898" s="4"/>
      <c r="C898" s="4"/>
      <c r="D898" s="162"/>
      <c r="E898" s="4"/>
      <c r="F898" s="4"/>
    </row>
    <row r="899" spans="1:6" ht="15.75" customHeight="1" x14ac:dyDescent="0.25">
      <c r="A899" s="162"/>
      <c r="B899" s="4"/>
      <c r="C899" s="4"/>
      <c r="D899" s="162"/>
      <c r="E899" s="4"/>
      <c r="F899" s="4"/>
    </row>
    <row r="900" spans="1:6" ht="15.75" customHeight="1" x14ac:dyDescent="0.25">
      <c r="A900" s="162"/>
      <c r="B900" s="4"/>
      <c r="C900" s="4"/>
      <c r="D900" s="162"/>
      <c r="E900" s="4"/>
      <c r="F900" s="4"/>
    </row>
    <row r="901" spans="1:6" ht="15.75" customHeight="1" x14ac:dyDescent="0.25">
      <c r="A901" s="162"/>
      <c r="B901" s="4"/>
      <c r="C901" s="4"/>
      <c r="D901" s="162"/>
      <c r="E901" s="4"/>
      <c r="F901" s="4"/>
    </row>
    <row r="902" spans="1:6" ht="15.75" customHeight="1" x14ac:dyDescent="0.25">
      <c r="A902" s="162"/>
      <c r="B902" s="4"/>
      <c r="C902" s="4"/>
      <c r="D902" s="162"/>
      <c r="E902" s="4"/>
      <c r="F902" s="4"/>
    </row>
    <row r="903" spans="1:6" ht="15.75" customHeight="1" x14ac:dyDescent="0.25">
      <c r="A903" s="162"/>
      <c r="B903" s="4"/>
      <c r="C903" s="4"/>
      <c r="D903" s="162"/>
      <c r="E903" s="4"/>
      <c r="F903" s="4"/>
    </row>
    <row r="904" spans="1:6" ht="15.75" customHeight="1" x14ac:dyDescent="0.25">
      <c r="A904" s="162"/>
      <c r="B904" s="4"/>
      <c r="C904" s="4"/>
      <c r="D904" s="162"/>
      <c r="E904" s="4"/>
      <c r="F904" s="4"/>
    </row>
    <row r="905" spans="1:6" ht="15.75" customHeight="1" x14ac:dyDescent="0.25">
      <c r="A905" s="162"/>
      <c r="B905" s="4"/>
      <c r="C905" s="4"/>
      <c r="D905" s="162"/>
      <c r="E905" s="4"/>
      <c r="F905" s="4"/>
    </row>
    <row r="906" spans="1:6" ht="15.75" customHeight="1" x14ac:dyDescent="0.25">
      <c r="A906" s="162"/>
      <c r="B906" s="4"/>
      <c r="C906" s="4"/>
      <c r="D906" s="162"/>
      <c r="E906" s="4"/>
      <c r="F906" s="4"/>
    </row>
    <row r="907" spans="1:6" ht="15.75" customHeight="1" x14ac:dyDescent="0.25">
      <c r="A907" s="162"/>
      <c r="B907" s="4"/>
      <c r="C907" s="4"/>
      <c r="D907" s="162"/>
      <c r="E907" s="4"/>
      <c r="F907" s="4"/>
    </row>
    <row r="908" spans="1:6" ht="15.75" customHeight="1" x14ac:dyDescent="0.25">
      <c r="A908" s="162"/>
      <c r="B908" s="4"/>
      <c r="C908" s="4"/>
      <c r="D908" s="162"/>
      <c r="E908" s="4"/>
      <c r="F908" s="4"/>
    </row>
    <row r="909" spans="1:6" ht="15.75" customHeight="1" x14ac:dyDescent="0.25">
      <c r="A909" s="162"/>
      <c r="B909" s="4"/>
      <c r="C909" s="4"/>
      <c r="D909" s="162"/>
      <c r="E909" s="4"/>
      <c r="F909" s="4"/>
    </row>
    <row r="910" spans="1:6" ht="15.75" customHeight="1" x14ac:dyDescent="0.25">
      <c r="A910" s="162"/>
      <c r="B910" s="4"/>
      <c r="C910" s="4"/>
      <c r="D910" s="162"/>
      <c r="E910" s="4"/>
      <c r="F910" s="4"/>
    </row>
    <row r="911" spans="1:6" ht="15.75" customHeight="1" x14ac:dyDescent="0.25">
      <c r="A911" s="162"/>
      <c r="B911" s="4"/>
      <c r="C911" s="4"/>
      <c r="D911" s="162"/>
      <c r="E911" s="4"/>
      <c r="F911" s="4"/>
    </row>
    <row r="912" spans="1:6" ht="15.75" customHeight="1" x14ac:dyDescent="0.25">
      <c r="A912" s="162"/>
      <c r="B912" s="4"/>
      <c r="C912" s="4"/>
      <c r="D912" s="162"/>
      <c r="E912" s="4"/>
      <c r="F912" s="4"/>
    </row>
    <row r="913" spans="1:6" ht="15.75" customHeight="1" x14ac:dyDescent="0.25">
      <c r="A913" s="162"/>
      <c r="B913" s="4"/>
      <c r="C913" s="4"/>
      <c r="D913" s="162"/>
      <c r="E913" s="4"/>
      <c r="F913" s="4"/>
    </row>
    <row r="914" spans="1:6" ht="15.75" customHeight="1" x14ac:dyDescent="0.25">
      <c r="A914" s="162"/>
      <c r="B914" s="4"/>
      <c r="C914" s="4"/>
      <c r="D914" s="162"/>
      <c r="E914" s="4"/>
      <c r="F914" s="4"/>
    </row>
    <row r="915" spans="1:6" ht="15.75" customHeight="1" x14ac:dyDescent="0.25">
      <c r="A915" s="162"/>
      <c r="B915" s="4"/>
      <c r="C915" s="4"/>
      <c r="D915" s="162"/>
      <c r="E915" s="4"/>
      <c r="F915" s="4"/>
    </row>
    <row r="916" spans="1:6" ht="15.75" customHeight="1" x14ac:dyDescent="0.25">
      <c r="A916" s="162"/>
      <c r="B916" s="4"/>
      <c r="C916" s="4"/>
      <c r="D916" s="162"/>
      <c r="E916" s="4"/>
      <c r="F916" s="4"/>
    </row>
    <row r="917" spans="1:6" ht="15.75" customHeight="1" x14ac:dyDescent="0.25">
      <c r="A917" s="162"/>
      <c r="B917" s="4"/>
      <c r="C917" s="4"/>
      <c r="D917" s="162"/>
      <c r="E917" s="4"/>
      <c r="F917" s="4"/>
    </row>
    <row r="918" spans="1:6" ht="15.75" customHeight="1" x14ac:dyDescent="0.25">
      <c r="A918" s="162"/>
      <c r="B918" s="4"/>
      <c r="C918" s="4"/>
      <c r="D918" s="162"/>
      <c r="E918" s="4"/>
      <c r="F918" s="4"/>
    </row>
    <row r="919" spans="1:6" ht="15.75" customHeight="1" x14ac:dyDescent="0.25">
      <c r="A919" s="162"/>
      <c r="B919" s="4"/>
      <c r="C919" s="4"/>
      <c r="D919" s="162"/>
      <c r="E919" s="4"/>
      <c r="F919" s="4"/>
    </row>
    <row r="920" spans="1:6" ht="15.75" customHeight="1" x14ac:dyDescent="0.25">
      <c r="A920" s="162"/>
      <c r="B920" s="4"/>
      <c r="C920" s="4"/>
      <c r="D920" s="162"/>
      <c r="E920" s="4"/>
      <c r="F920" s="4"/>
    </row>
    <row r="921" spans="1:6" ht="15.75" customHeight="1" x14ac:dyDescent="0.25">
      <c r="A921" s="162"/>
      <c r="B921" s="4"/>
      <c r="C921" s="4"/>
      <c r="D921" s="162"/>
      <c r="E921" s="4"/>
      <c r="F921" s="4"/>
    </row>
    <row r="922" spans="1:6" ht="15.75" customHeight="1" x14ac:dyDescent="0.25">
      <c r="A922" s="162"/>
      <c r="B922" s="4"/>
      <c r="C922" s="4"/>
      <c r="D922" s="162"/>
      <c r="E922" s="4"/>
      <c r="F922" s="4"/>
    </row>
    <row r="923" spans="1:6" ht="15.75" customHeight="1" x14ac:dyDescent="0.25">
      <c r="A923" s="162"/>
      <c r="B923" s="4"/>
      <c r="C923" s="4"/>
      <c r="D923" s="162"/>
      <c r="E923" s="4"/>
      <c r="F923" s="4"/>
    </row>
    <row r="924" spans="1:6" ht="15.75" customHeight="1" x14ac:dyDescent="0.25">
      <c r="A924" s="162"/>
      <c r="B924" s="4"/>
      <c r="C924" s="4"/>
      <c r="D924" s="162"/>
      <c r="E924" s="4"/>
      <c r="F924" s="4"/>
    </row>
    <row r="925" spans="1:6" ht="15.75" customHeight="1" x14ac:dyDescent="0.25">
      <c r="A925" s="162"/>
      <c r="B925" s="4"/>
      <c r="C925" s="4"/>
      <c r="D925" s="162"/>
      <c r="E925" s="4"/>
      <c r="F925" s="4"/>
    </row>
    <row r="926" spans="1:6" ht="15.75" customHeight="1" x14ac:dyDescent="0.25">
      <c r="A926" s="162"/>
      <c r="B926" s="4"/>
      <c r="C926" s="4"/>
      <c r="D926" s="162"/>
      <c r="E926" s="4"/>
      <c r="F926" s="4"/>
    </row>
    <row r="927" spans="1:6" ht="15.75" customHeight="1" x14ac:dyDescent="0.25">
      <c r="A927" s="162"/>
      <c r="B927" s="4"/>
      <c r="C927" s="4"/>
      <c r="D927" s="162"/>
      <c r="E927" s="4"/>
      <c r="F927" s="4"/>
    </row>
    <row r="928" spans="1:6" ht="15.75" customHeight="1" x14ac:dyDescent="0.25">
      <c r="A928" s="162"/>
      <c r="B928" s="4"/>
      <c r="C928" s="4"/>
      <c r="D928" s="162"/>
      <c r="E928" s="4"/>
      <c r="F928" s="4"/>
    </row>
    <row r="929" spans="1:6" ht="15.75" customHeight="1" x14ac:dyDescent="0.25">
      <c r="A929" s="162"/>
      <c r="B929" s="4"/>
      <c r="C929" s="4"/>
      <c r="D929" s="162"/>
      <c r="E929" s="4"/>
      <c r="F929" s="4"/>
    </row>
    <row r="930" spans="1:6" ht="15.75" customHeight="1" x14ac:dyDescent="0.25">
      <c r="A930" s="162"/>
      <c r="B930" s="4"/>
      <c r="C930" s="4"/>
      <c r="D930" s="162"/>
      <c r="E930" s="4"/>
      <c r="F930" s="4"/>
    </row>
    <row r="931" spans="1:6" ht="15.75" customHeight="1" x14ac:dyDescent="0.25">
      <c r="A931" s="162"/>
      <c r="B931" s="4"/>
      <c r="C931" s="4"/>
      <c r="D931" s="162"/>
      <c r="E931" s="4"/>
      <c r="F931" s="4"/>
    </row>
    <row r="932" spans="1:6" ht="15.75" customHeight="1" x14ac:dyDescent="0.25">
      <c r="A932" s="162"/>
      <c r="B932" s="4"/>
      <c r="C932" s="4"/>
      <c r="D932" s="162"/>
      <c r="E932" s="4"/>
      <c r="F932" s="4"/>
    </row>
    <row r="933" spans="1:6" ht="15.75" customHeight="1" x14ac:dyDescent="0.25">
      <c r="A933" s="162"/>
      <c r="B933" s="4"/>
      <c r="C933" s="4"/>
      <c r="D933" s="162"/>
      <c r="E933" s="4"/>
      <c r="F933" s="4"/>
    </row>
    <row r="934" spans="1:6" ht="15.75" customHeight="1" x14ac:dyDescent="0.25">
      <c r="A934" s="162"/>
      <c r="B934" s="4"/>
      <c r="C934" s="4"/>
      <c r="D934" s="162"/>
      <c r="E934" s="4"/>
      <c r="F934" s="4"/>
    </row>
    <row r="935" spans="1:6" ht="15.75" customHeight="1" x14ac:dyDescent="0.25">
      <c r="A935" s="162"/>
      <c r="B935" s="4"/>
      <c r="C935" s="4"/>
      <c r="D935" s="162"/>
      <c r="E935" s="4"/>
      <c r="F935" s="4"/>
    </row>
    <row r="936" spans="1:6" ht="15.75" customHeight="1" x14ac:dyDescent="0.25">
      <c r="A936" s="162"/>
      <c r="B936" s="4"/>
      <c r="C936" s="4"/>
      <c r="D936" s="162"/>
      <c r="E936" s="4"/>
      <c r="F936" s="4"/>
    </row>
    <row r="937" spans="1:6" ht="15.75" customHeight="1" x14ac:dyDescent="0.25">
      <c r="A937" s="162"/>
      <c r="B937" s="4"/>
      <c r="C937" s="4"/>
      <c r="D937" s="162"/>
      <c r="E937" s="4"/>
      <c r="F937" s="4"/>
    </row>
    <row r="938" spans="1:6" ht="15.75" customHeight="1" x14ac:dyDescent="0.25">
      <c r="A938" s="162"/>
      <c r="B938" s="4"/>
      <c r="C938" s="4"/>
      <c r="D938" s="162"/>
      <c r="E938" s="4"/>
      <c r="F938" s="4"/>
    </row>
    <row r="939" spans="1:6" ht="15.75" customHeight="1" x14ac:dyDescent="0.25">
      <c r="A939" s="162"/>
      <c r="B939" s="4"/>
      <c r="C939" s="4"/>
      <c r="D939" s="162"/>
      <c r="E939" s="4"/>
      <c r="F939" s="4"/>
    </row>
    <row r="940" spans="1:6" ht="15.75" customHeight="1" x14ac:dyDescent="0.25">
      <c r="A940" s="162"/>
      <c r="B940" s="4"/>
      <c r="C940" s="4"/>
      <c r="D940" s="162"/>
      <c r="E940" s="4"/>
      <c r="F940" s="4"/>
    </row>
    <row r="941" spans="1:6" ht="15.75" customHeight="1" x14ac:dyDescent="0.25">
      <c r="A941" s="162"/>
      <c r="B941" s="4"/>
      <c r="C941" s="4"/>
      <c r="D941" s="162"/>
      <c r="E941" s="4"/>
      <c r="F941" s="4"/>
    </row>
    <row r="942" spans="1:6" ht="15.75" customHeight="1" x14ac:dyDescent="0.25">
      <c r="A942" s="162"/>
      <c r="B942" s="4"/>
      <c r="C942" s="4"/>
      <c r="D942" s="162"/>
      <c r="E942" s="4"/>
      <c r="F942" s="4"/>
    </row>
    <row r="943" spans="1:6" ht="15.75" customHeight="1" x14ac:dyDescent="0.25">
      <c r="A943" s="162"/>
      <c r="B943" s="4"/>
      <c r="C943" s="4"/>
      <c r="D943" s="162"/>
      <c r="E943" s="4"/>
      <c r="F943" s="4"/>
    </row>
    <row r="944" spans="1:6" ht="15.75" customHeight="1" x14ac:dyDescent="0.25">
      <c r="A944" s="162"/>
      <c r="B944" s="4"/>
      <c r="C944" s="4"/>
      <c r="D944" s="162"/>
      <c r="E944" s="4"/>
      <c r="F944" s="4"/>
    </row>
    <row r="945" spans="1:6" ht="15.75" customHeight="1" x14ac:dyDescent="0.25">
      <c r="A945" s="162"/>
      <c r="B945" s="4"/>
      <c r="C945" s="4"/>
      <c r="D945" s="162"/>
      <c r="E945" s="4"/>
      <c r="F945" s="4"/>
    </row>
    <row r="946" spans="1:6" ht="15.75" customHeight="1" x14ac:dyDescent="0.25">
      <c r="A946" s="162"/>
      <c r="B946" s="4"/>
      <c r="C946" s="4"/>
      <c r="D946" s="162"/>
      <c r="E946" s="4"/>
      <c r="F946" s="4"/>
    </row>
    <row r="947" spans="1:6" ht="15.75" customHeight="1" x14ac:dyDescent="0.25">
      <c r="A947" s="162"/>
      <c r="B947" s="4"/>
      <c r="C947" s="4"/>
      <c r="D947" s="162"/>
      <c r="E947" s="4"/>
      <c r="F947" s="4"/>
    </row>
    <row r="948" spans="1:6" ht="15.75" customHeight="1" x14ac:dyDescent="0.25">
      <c r="A948" s="162"/>
      <c r="B948" s="4"/>
      <c r="C948" s="4"/>
      <c r="D948" s="162"/>
      <c r="E948" s="4"/>
      <c r="F948" s="4"/>
    </row>
    <row r="949" spans="1:6" ht="15.75" customHeight="1" x14ac:dyDescent="0.25">
      <c r="A949" s="162"/>
      <c r="B949" s="4"/>
      <c r="C949" s="4"/>
      <c r="D949" s="162"/>
      <c r="E949" s="4"/>
      <c r="F949" s="4"/>
    </row>
    <row r="950" spans="1:6" ht="15.75" customHeight="1" x14ac:dyDescent="0.25">
      <c r="A950" s="162"/>
      <c r="B950" s="4"/>
      <c r="C950" s="4"/>
      <c r="D950" s="162"/>
      <c r="E950" s="4"/>
      <c r="F950" s="4"/>
    </row>
    <row r="951" spans="1:6" ht="15.75" customHeight="1" x14ac:dyDescent="0.25">
      <c r="A951" s="162"/>
      <c r="B951" s="4"/>
      <c r="C951" s="4"/>
      <c r="D951" s="162"/>
      <c r="E951" s="4"/>
      <c r="F951" s="4"/>
    </row>
    <row r="952" spans="1:6" ht="15.75" customHeight="1" x14ac:dyDescent="0.25">
      <c r="A952" s="162"/>
      <c r="B952" s="4"/>
      <c r="C952" s="4"/>
      <c r="D952" s="162"/>
      <c r="E952" s="4"/>
      <c r="F952" s="4"/>
    </row>
    <row r="953" spans="1:6" ht="15.75" customHeight="1" x14ac:dyDescent="0.25">
      <c r="A953" s="162"/>
      <c r="B953" s="4"/>
      <c r="C953" s="4"/>
      <c r="D953" s="162"/>
      <c r="E953" s="4"/>
      <c r="F953" s="4"/>
    </row>
    <row r="954" spans="1:6" ht="15.75" customHeight="1" x14ac:dyDescent="0.25">
      <c r="A954" s="162"/>
      <c r="B954" s="4"/>
      <c r="C954" s="4"/>
      <c r="D954" s="162"/>
      <c r="E954" s="4"/>
      <c r="F954" s="4"/>
    </row>
    <row r="955" spans="1:6" ht="15.75" customHeight="1" x14ac:dyDescent="0.25">
      <c r="A955" s="162"/>
      <c r="B955" s="4"/>
      <c r="C955" s="4"/>
      <c r="D955" s="162"/>
      <c r="E955" s="4"/>
      <c r="F955" s="4"/>
    </row>
    <row r="956" spans="1:6" ht="15.75" customHeight="1" x14ac:dyDescent="0.25">
      <c r="A956" s="162"/>
      <c r="B956" s="4"/>
      <c r="C956" s="4"/>
      <c r="D956" s="162"/>
      <c r="E956" s="4"/>
      <c r="F956" s="4"/>
    </row>
    <row r="957" spans="1:6" ht="15.75" customHeight="1" x14ac:dyDescent="0.25">
      <c r="A957" s="162"/>
      <c r="B957" s="4"/>
      <c r="C957" s="4"/>
      <c r="D957" s="162"/>
      <c r="E957" s="4"/>
      <c r="F957" s="4"/>
    </row>
    <row r="958" spans="1:6" ht="15.75" customHeight="1" x14ac:dyDescent="0.25">
      <c r="A958" s="162"/>
      <c r="B958" s="4"/>
      <c r="C958" s="4"/>
      <c r="D958" s="162"/>
      <c r="E958" s="4"/>
      <c r="F958" s="4"/>
    </row>
    <row r="959" spans="1:6" ht="15.75" customHeight="1" x14ac:dyDescent="0.25">
      <c r="A959" s="162"/>
      <c r="B959" s="4"/>
      <c r="C959" s="4"/>
      <c r="D959" s="162"/>
      <c r="E959" s="4"/>
      <c r="F959" s="4"/>
    </row>
    <row r="960" spans="1:6" ht="15.75" customHeight="1" x14ac:dyDescent="0.25">
      <c r="A960" s="162"/>
      <c r="B960" s="4"/>
      <c r="C960" s="4"/>
      <c r="D960" s="162"/>
      <c r="E960" s="4"/>
      <c r="F960" s="4"/>
    </row>
    <row r="961" spans="1:6" ht="15.75" customHeight="1" x14ac:dyDescent="0.25">
      <c r="A961" s="162"/>
      <c r="B961" s="4"/>
      <c r="C961" s="4"/>
      <c r="D961" s="162"/>
      <c r="E961" s="4"/>
      <c r="F961" s="4"/>
    </row>
    <row r="962" spans="1:6" ht="15.75" customHeight="1" x14ac:dyDescent="0.25">
      <c r="A962" s="162"/>
      <c r="B962" s="4"/>
      <c r="C962" s="4"/>
      <c r="D962" s="162"/>
      <c r="E962" s="4"/>
      <c r="F962" s="4"/>
    </row>
    <row r="963" spans="1:6" ht="15.75" customHeight="1" x14ac:dyDescent="0.25">
      <c r="A963" s="162"/>
      <c r="B963" s="4"/>
      <c r="C963" s="4"/>
      <c r="D963" s="162"/>
      <c r="E963" s="4"/>
      <c r="F963" s="4"/>
    </row>
    <row r="964" spans="1:6" ht="15.75" customHeight="1" x14ac:dyDescent="0.25">
      <c r="A964" s="162"/>
      <c r="B964" s="4"/>
      <c r="C964" s="4"/>
      <c r="D964" s="162"/>
      <c r="E964" s="4"/>
      <c r="F964" s="4"/>
    </row>
    <row r="965" spans="1:6" ht="15.75" customHeight="1" x14ac:dyDescent="0.25">
      <c r="A965" s="162"/>
      <c r="B965" s="4"/>
      <c r="C965" s="4"/>
      <c r="D965" s="162"/>
      <c r="E965" s="4"/>
      <c r="F965" s="4"/>
    </row>
    <row r="966" spans="1:6" ht="15.75" customHeight="1" x14ac:dyDescent="0.25">
      <c r="A966" s="162"/>
      <c r="B966" s="4"/>
      <c r="C966" s="4"/>
      <c r="D966" s="162"/>
      <c r="E966" s="4"/>
      <c r="F966" s="4"/>
    </row>
    <row r="967" spans="1:6" ht="15.75" customHeight="1" x14ac:dyDescent="0.25">
      <c r="A967" s="162"/>
      <c r="B967" s="4"/>
      <c r="C967" s="4"/>
      <c r="D967" s="162"/>
      <c r="E967" s="4"/>
      <c r="F967" s="4"/>
    </row>
    <row r="968" spans="1:6" ht="15.75" customHeight="1" x14ac:dyDescent="0.25">
      <c r="A968" s="162"/>
      <c r="B968" s="4"/>
      <c r="C968" s="4"/>
      <c r="D968" s="162"/>
      <c r="E968" s="4"/>
      <c r="F968" s="4"/>
    </row>
    <row r="969" spans="1:6" ht="15.75" customHeight="1" x14ac:dyDescent="0.25">
      <c r="A969" s="162"/>
      <c r="B969" s="4"/>
      <c r="C969" s="4"/>
      <c r="D969" s="162"/>
      <c r="E969" s="4"/>
      <c r="F969" s="4"/>
    </row>
    <row r="970" spans="1:6" ht="15.75" customHeight="1" x14ac:dyDescent="0.25">
      <c r="A970" s="162"/>
      <c r="B970" s="4"/>
      <c r="C970" s="4"/>
      <c r="D970" s="162"/>
      <c r="E970" s="4"/>
      <c r="F970" s="4"/>
    </row>
    <row r="971" spans="1:6" ht="15.75" customHeight="1" x14ac:dyDescent="0.25">
      <c r="A971" s="162"/>
      <c r="B971" s="4"/>
      <c r="C971" s="4"/>
      <c r="D971" s="162"/>
      <c r="E971" s="4"/>
      <c r="F971" s="4"/>
    </row>
    <row r="972" spans="1:6" ht="15.75" customHeight="1" x14ac:dyDescent="0.25">
      <c r="A972" s="162"/>
      <c r="B972" s="4"/>
      <c r="C972" s="4"/>
      <c r="D972" s="162"/>
      <c r="E972" s="4"/>
      <c r="F972" s="4"/>
    </row>
    <row r="973" spans="1:6" ht="15.75" customHeight="1" x14ac:dyDescent="0.25">
      <c r="A973" s="162"/>
      <c r="B973" s="4"/>
      <c r="C973" s="4"/>
      <c r="D973" s="162"/>
      <c r="E973" s="4"/>
      <c r="F973" s="4"/>
    </row>
    <row r="974" spans="1:6" ht="15.75" customHeight="1" x14ac:dyDescent="0.25">
      <c r="A974" s="162"/>
      <c r="B974" s="4"/>
      <c r="C974" s="4"/>
      <c r="D974" s="162"/>
      <c r="E974" s="4"/>
      <c r="F974" s="4"/>
    </row>
    <row r="975" spans="1:6" ht="15.75" customHeight="1" x14ac:dyDescent="0.25">
      <c r="A975" s="162"/>
      <c r="B975" s="4"/>
      <c r="C975" s="4"/>
      <c r="D975" s="162"/>
      <c r="E975" s="4"/>
      <c r="F975" s="4"/>
    </row>
    <row r="976" spans="1:6" ht="15.75" customHeight="1" x14ac:dyDescent="0.25">
      <c r="A976" s="162"/>
      <c r="B976" s="4"/>
      <c r="C976" s="4"/>
      <c r="D976" s="162"/>
      <c r="E976" s="4"/>
      <c r="F976" s="4"/>
    </row>
    <row r="977" spans="1:6" ht="15.75" customHeight="1" x14ac:dyDescent="0.25">
      <c r="A977" s="162"/>
      <c r="B977" s="4"/>
      <c r="C977" s="4"/>
      <c r="D977" s="162"/>
      <c r="E977" s="4"/>
      <c r="F977" s="4"/>
    </row>
    <row r="978" spans="1:6" ht="15.75" customHeight="1" x14ac:dyDescent="0.25">
      <c r="A978" s="162"/>
      <c r="B978" s="4"/>
      <c r="C978" s="4"/>
      <c r="D978" s="162"/>
      <c r="E978" s="4"/>
      <c r="F978" s="4"/>
    </row>
    <row r="979" spans="1:6" ht="15.75" customHeight="1" x14ac:dyDescent="0.25">
      <c r="A979" s="162"/>
      <c r="B979" s="4"/>
      <c r="C979" s="4"/>
      <c r="D979" s="162"/>
      <c r="E979" s="4"/>
      <c r="F979" s="4"/>
    </row>
    <row r="980" spans="1:6" ht="15.75" customHeight="1" x14ac:dyDescent="0.25">
      <c r="A980" s="162"/>
      <c r="B980" s="4"/>
      <c r="C980" s="4"/>
      <c r="D980" s="162"/>
      <c r="E980" s="4"/>
      <c r="F980" s="4"/>
    </row>
    <row r="981" spans="1:6" ht="15.75" customHeight="1" x14ac:dyDescent="0.25">
      <c r="A981" s="162"/>
      <c r="B981" s="4"/>
      <c r="C981" s="4"/>
      <c r="D981" s="162"/>
      <c r="E981" s="4"/>
      <c r="F981" s="4"/>
    </row>
    <row r="982" spans="1:6" ht="15.75" customHeight="1" x14ac:dyDescent="0.25">
      <c r="A982" s="162"/>
      <c r="B982" s="4"/>
      <c r="C982" s="4"/>
      <c r="D982" s="162"/>
      <c r="E982" s="4"/>
      <c r="F982" s="4"/>
    </row>
    <row r="983" spans="1:6" ht="15.75" customHeight="1" x14ac:dyDescent="0.25">
      <c r="A983" s="162"/>
      <c r="B983" s="4"/>
      <c r="C983" s="4"/>
      <c r="D983" s="162"/>
      <c r="E983" s="4"/>
      <c r="F983" s="4"/>
    </row>
    <row r="984" spans="1:6" ht="15.75" customHeight="1" x14ac:dyDescent="0.25">
      <c r="A984" s="162"/>
      <c r="B984" s="4"/>
      <c r="C984" s="4"/>
      <c r="D984" s="162"/>
      <c r="E984" s="4"/>
      <c r="F984" s="4"/>
    </row>
    <row r="985" spans="1:6" ht="15.75" customHeight="1" x14ac:dyDescent="0.25">
      <c r="A985" s="162"/>
      <c r="B985" s="4"/>
      <c r="C985" s="4"/>
      <c r="D985" s="162"/>
      <c r="E985" s="4"/>
      <c r="F985" s="4"/>
    </row>
    <row r="986" spans="1:6" ht="15.75" customHeight="1" x14ac:dyDescent="0.25">
      <c r="A986" s="162"/>
      <c r="B986" s="4"/>
      <c r="C986" s="4"/>
      <c r="D986" s="162"/>
      <c r="E986" s="4"/>
      <c r="F986" s="4"/>
    </row>
    <row r="987" spans="1:6" ht="15.75" customHeight="1" x14ac:dyDescent="0.25">
      <c r="A987" s="162"/>
      <c r="B987" s="4"/>
      <c r="C987" s="4"/>
      <c r="D987" s="162"/>
      <c r="E987" s="4"/>
      <c r="F987" s="4"/>
    </row>
    <row r="988" spans="1:6" ht="15.75" customHeight="1" x14ac:dyDescent="0.25">
      <c r="A988" s="162"/>
      <c r="B988" s="4"/>
      <c r="C988" s="4"/>
      <c r="D988" s="162"/>
      <c r="E988" s="4"/>
      <c r="F988" s="4"/>
    </row>
    <row r="989" spans="1:6" ht="15.75" customHeight="1" x14ac:dyDescent="0.25">
      <c r="A989" s="162"/>
      <c r="B989" s="4"/>
      <c r="C989" s="4"/>
      <c r="D989" s="162"/>
      <c r="E989" s="4"/>
      <c r="F989" s="4"/>
    </row>
    <row r="990" spans="1:6" ht="15.75" customHeight="1" x14ac:dyDescent="0.25">
      <c r="A990" s="162"/>
      <c r="B990" s="4"/>
      <c r="C990" s="4"/>
      <c r="D990" s="162"/>
      <c r="E990" s="4"/>
      <c r="F990" s="4"/>
    </row>
    <row r="991" spans="1:6" ht="15.75" customHeight="1" x14ac:dyDescent="0.25">
      <c r="A991" s="162"/>
      <c r="B991" s="4"/>
      <c r="C991" s="4"/>
      <c r="D991" s="162"/>
      <c r="E991" s="4"/>
      <c r="F991" s="4"/>
    </row>
    <row r="992" spans="1:6" ht="15.75" customHeight="1" x14ac:dyDescent="0.25">
      <c r="A992" s="162"/>
      <c r="B992" s="4"/>
      <c r="C992" s="4"/>
      <c r="D992" s="162"/>
      <c r="E992" s="4"/>
      <c r="F992" s="4"/>
    </row>
    <row r="993" spans="1:6" ht="15.75" customHeight="1" x14ac:dyDescent="0.25">
      <c r="A993" s="162"/>
      <c r="B993" s="4"/>
      <c r="C993" s="4"/>
      <c r="D993" s="162"/>
      <c r="E993" s="4"/>
      <c r="F993" s="4"/>
    </row>
    <row r="994" spans="1:6" ht="15.75" customHeight="1" x14ac:dyDescent="0.25">
      <c r="A994" s="162"/>
      <c r="B994" s="4"/>
      <c r="C994" s="4"/>
      <c r="D994" s="162"/>
      <c r="E994" s="4"/>
      <c r="F994" s="4"/>
    </row>
    <row r="995" spans="1:6" ht="15.75" customHeight="1" x14ac:dyDescent="0.25">
      <c r="A995" s="162"/>
      <c r="B995" s="4"/>
      <c r="C995" s="4"/>
      <c r="D995" s="162"/>
      <c r="E995" s="4"/>
      <c r="F995" s="4"/>
    </row>
    <row r="996" spans="1:6" ht="15.75" customHeight="1" x14ac:dyDescent="0.25">
      <c r="A996" s="162"/>
      <c r="B996" s="4"/>
      <c r="C996" s="4"/>
      <c r="D996" s="162"/>
      <c r="E996" s="4"/>
      <c r="F996" s="4"/>
    </row>
    <row r="997" spans="1:6" ht="15.75" customHeight="1" x14ac:dyDescent="0.25">
      <c r="A997" s="162"/>
      <c r="B997" s="4"/>
      <c r="C997" s="4"/>
      <c r="D997" s="162"/>
      <c r="E997" s="4"/>
      <c r="F997" s="4"/>
    </row>
    <row r="998" spans="1:6" ht="15.75" customHeight="1" x14ac:dyDescent="0.25">
      <c r="A998" s="162"/>
      <c r="B998" s="4"/>
      <c r="C998" s="4"/>
      <c r="D998" s="162"/>
      <c r="E998" s="4"/>
      <c r="F998" s="4"/>
    </row>
    <row r="999" spans="1:6" ht="15.75" customHeight="1" x14ac:dyDescent="0.25">
      <c r="A999" s="162"/>
      <c r="B999" s="4"/>
      <c r="C999" s="4"/>
      <c r="D999" s="162"/>
      <c r="E999" s="4"/>
      <c r="F999" s="4"/>
    </row>
    <row r="1000" spans="1:6" ht="15.75" customHeight="1" x14ac:dyDescent="0.25">
      <c r="A1000" s="162"/>
      <c r="B1000" s="4"/>
      <c r="C1000" s="4"/>
      <c r="D1000" s="162"/>
      <c r="E1000" s="4"/>
      <c r="F1000" s="4"/>
    </row>
  </sheetData>
  <mergeCells count="5">
    <mergeCell ref="A48:F48"/>
    <mergeCell ref="A85:C85"/>
    <mergeCell ref="A84:C84"/>
    <mergeCell ref="A46:F46"/>
    <mergeCell ref="A47:F47"/>
  </mergeCells>
  <phoneticPr fontId="47" type="noConversion"/>
  <pageMargins left="0.70866141732283472" right="0.70866141732283472" top="0.74803149606299213" bottom="0.74803149606299213"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workbookViewId="0">
      <selection activeCell="D44" sqref="D44"/>
    </sheetView>
  </sheetViews>
  <sheetFormatPr baseColWidth="10" defaultColWidth="12.625" defaultRowHeight="15" customHeight="1" x14ac:dyDescent="0.2"/>
  <cols>
    <col min="1" max="1" width="9.375" customWidth="1"/>
    <col min="2" max="2" width="26.125" customWidth="1"/>
    <col min="3" max="3" width="43.5" customWidth="1"/>
    <col min="4" max="4" width="72.25" customWidth="1"/>
    <col min="5" max="5" width="28.25" customWidth="1"/>
    <col min="6" max="26" width="9.375" customWidth="1"/>
  </cols>
  <sheetData>
    <row r="1" spans="1:5" ht="18.75" x14ac:dyDescent="0.3">
      <c r="A1" s="140" t="s">
        <v>375</v>
      </c>
      <c r="D1" s="139"/>
      <c r="E1" s="9"/>
    </row>
    <row r="2" spans="1:5" x14ac:dyDescent="0.25">
      <c r="E2" s="9"/>
    </row>
    <row r="3" spans="1:5" x14ac:dyDescent="0.25">
      <c r="E3" s="9"/>
    </row>
    <row r="4" spans="1:5" x14ac:dyDescent="0.25">
      <c r="E4" s="9"/>
    </row>
    <row r="5" spans="1:5" x14ac:dyDescent="0.25">
      <c r="B5" s="4" t="s">
        <v>92</v>
      </c>
      <c r="C5" s="4" t="s">
        <v>81</v>
      </c>
      <c r="D5" s="4" t="s">
        <v>93</v>
      </c>
      <c r="E5" s="9" t="e">
        <f>'DQI Report'!E13</f>
        <v>#DIV/0!</v>
      </c>
    </row>
    <row r="6" spans="1:5" x14ac:dyDescent="0.25">
      <c r="B6" s="4" t="s">
        <v>94</v>
      </c>
      <c r="C6" s="4" t="s">
        <v>81</v>
      </c>
      <c r="D6" s="4" t="s">
        <v>169</v>
      </c>
      <c r="E6" s="9" t="e">
        <f>'DQI Report'!E14</f>
        <v>#DIV/0!</v>
      </c>
    </row>
    <row r="7" spans="1:5" x14ac:dyDescent="0.25">
      <c r="B7" s="4" t="s">
        <v>92</v>
      </c>
      <c r="C7" s="4" t="s">
        <v>81</v>
      </c>
      <c r="D7" s="4" t="s">
        <v>110</v>
      </c>
      <c r="E7" s="9" t="e">
        <f>'DQI Report'!E20</f>
        <v>#DIV/0!</v>
      </c>
    </row>
    <row r="8" spans="1:5" x14ac:dyDescent="0.25">
      <c r="B8" s="4" t="s">
        <v>94</v>
      </c>
      <c r="C8" s="4" t="s">
        <v>81</v>
      </c>
      <c r="D8" s="4" t="s">
        <v>111</v>
      </c>
      <c r="E8" s="9" t="e">
        <f>'DQI Report'!E21</f>
        <v>#DIV/0!</v>
      </c>
    </row>
    <row r="9" spans="1:5" x14ac:dyDescent="0.25">
      <c r="B9" s="4" t="s">
        <v>118</v>
      </c>
      <c r="C9" s="4" t="s">
        <v>81</v>
      </c>
      <c r="D9" s="4" t="s">
        <v>119</v>
      </c>
      <c r="E9" s="187" t="e">
        <f>'DQI Report'!E24</f>
        <v>#DIV/0!</v>
      </c>
    </row>
    <row r="10" spans="1:5" x14ac:dyDescent="0.25">
      <c r="B10" s="4" t="s">
        <v>92</v>
      </c>
      <c r="C10" s="4" t="s">
        <v>81</v>
      </c>
      <c r="D10" s="4" t="s">
        <v>127</v>
      </c>
      <c r="E10" s="9" t="e">
        <f>'DQI Report'!E28</f>
        <v>#DIV/0!</v>
      </c>
    </row>
    <row r="11" spans="1:5" x14ac:dyDescent="0.25">
      <c r="B11" s="4" t="s">
        <v>94</v>
      </c>
      <c r="C11" s="4" t="s">
        <v>81</v>
      </c>
      <c r="D11" s="4" t="s">
        <v>128</v>
      </c>
      <c r="E11" s="9" t="e">
        <f>'DQI Report'!E29</f>
        <v>#DIV/0!</v>
      </c>
    </row>
    <row r="12" spans="1:5" x14ac:dyDescent="0.25">
      <c r="B12" s="4" t="s">
        <v>132</v>
      </c>
      <c r="C12" s="4" t="s">
        <v>81</v>
      </c>
      <c r="D12" s="4" t="s">
        <v>184</v>
      </c>
      <c r="E12" s="9" t="e">
        <f>'DQI Report'!E31</f>
        <v>#DIV/0!</v>
      </c>
    </row>
    <row r="13" spans="1:5" x14ac:dyDescent="0.25">
      <c r="B13" s="4" t="s">
        <v>92</v>
      </c>
      <c r="C13" s="4" t="s">
        <v>81</v>
      </c>
      <c r="D13" s="4" t="s">
        <v>136</v>
      </c>
      <c r="E13" s="9" t="e">
        <f>'DQI Report'!E33</f>
        <v>#DIV/0!</v>
      </c>
    </row>
    <row r="14" spans="1:5" x14ac:dyDescent="0.25">
      <c r="B14" s="4" t="s">
        <v>92</v>
      </c>
      <c r="C14" s="4" t="s">
        <v>81</v>
      </c>
      <c r="D14" s="4" t="s">
        <v>142</v>
      </c>
      <c r="E14" s="9" t="e">
        <f>'DQI Report'!E39</f>
        <v>#DIV/0!</v>
      </c>
    </row>
    <row r="15" spans="1:5" x14ac:dyDescent="0.25">
      <c r="B15" s="4" t="s">
        <v>143</v>
      </c>
      <c r="C15" s="4" t="s">
        <v>81</v>
      </c>
      <c r="D15" s="4" t="s">
        <v>144</v>
      </c>
      <c r="E15" s="9" t="e">
        <f>'DQI Report'!E40</f>
        <v>#DIV/0!</v>
      </c>
    </row>
    <row r="16" spans="1:5" x14ac:dyDescent="0.25">
      <c r="B16" s="4" t="s">
        <v>145</v>
      </c>
      <c r="C16" s="4" t="s">
        <v>81</v>
      </c>
      <c r="D16" s="4" t="s">
        <v>190</v>
      </c>
      <c r="E16" s="9" t="e">
        <f>'DQI Report'!E41</f>
        <v>#DIV/0!</v>
      </c>
    </row>
    <row r="17" spans="2:5" x14ac:dyDescent="0.25">
      <c r="B17" s="4" t="s">
        <v>92</v>
      </c>
      <c r="C17" s="4" t="s">
        <v>81</v>
      </c>
      <c r="D17" s="4" t="s">
        <v>148</v>
      </c>
      <c r="E17" s="9" t="e">
        <f>'DQI Report'!E43</f>
        <v>#DIV/0!</v>
      </c>
    </row>
    <row r="18" spans="2:5" x14ac:dyDescent="0.25">
      <c r="B18" s="4" t="s">
        <v>92</v>
      </c>
      <c r="C18" s="4" t="s">
        <v>81</v>
      </c>
      <c r="D18" s="4" t="s">
        <v>151</v>
      </c>
      <c r="E18" s="9" t="e">
        <f>'DQI Report'!E45</f>
        <v>#DIV/0!</v>
      </c>
    </row>
    <row r="19" spans="2:5" x14ac:dyDescent="0.25">
      <c r="B19" s="4" t="s">
        <v>92</v>
      </c>
      <c r="C19" s="4" t="s">
        <v>81</v>
      </c>
      <c r="D19" s="4" t="s">
        <v>153</v>
      </c>
      <c r="E19" s="9" t="e">
        <f>'DQI Report'!E46</f>
        <v>#DIV/0!</v>
      </c>
    </row>
    <row r="20" spans="2:5" x14ac:dyDescent="0.25">
      <c r="B20" s="4" t="s">
        <v>94</v>
      </c>
      <c r="C20" s="4" t="s">
        <v>81</v>
      </c>
      <c r="D20" s="4" t="s">
        <v>156</v>
      </c>
      <c r="E20" s="9" t="e">
        <f>'DQI Report'!E48</f>
        <v>#DIV/0!</v>
      </c>
    </row>
    <row r="21" spans="2:5" ht="15.75" customHeight="1" x14ac:dyDescent="0.25">
      <c r="B21" s="4" t="s">
        <v>132</v>
      </c>
      <c r="C21" s="4" t="s">
        <v>81</v>
      </c>
      <c r="D21" s="4" t="s">
        <v>195</v>
      </c>
      <c r="E21" s="9" t="e">
        <f>'DQI Report'!E50</f>
        <v>#DIV/0!</v>
      </c>
    </row>
    <row r="22" spans="2:5" ht="15.75" customHeight="1" x14ac:dyDescent="0.25">
      <c r="B22" s="4" t="s">
        <v>160</v>
      </c>
      <c r="C22" s="4" t="s">
        <v>81</v>
      </c>
      <c r="D22" s="4" t="s">
        <v>161</v>
      </c>
      <c r="E22" s="187" t="e">
        <f>'DQI Report'!E51</f>
        <v>#DIV/0!</v>
      </c>
    </row>
    <row r="23" spans="2:5" ht="15.75" customHeight="1" x14ac:dyDescent="0.25">
      <c r="B23" s="4" t="s">
        <v>104</v>
      </c>
      <c r="C23" s="4" t="s">
        <v>84</v>
      </c>
      <c r="D23" s="4" t="s">
        <v>105</v>
      </c>
      <c r="E23" s="9" t="e">
        <f>'DQI Report'!E18</f>
        <v>#DIV/0!</v>
      </c>
    </row>
    <row r="24" spans="2:5" ht="15.75" customHeight="1" x14ac:dyDescent="0.25">
      <c r="B24" s="4" t="s">
        <v>104</v>
      </c>
      <c r="C24" s="4" t="s">
        <v>84</v>
      </c>
      <c r="D24" s="4" t="s">
        <v>123</v>
      </c>
      <c r="E24" s="9" t="e">
        <f>'DQI Report'!E26</f>
        <v>#DIV/0!</v>
      </c>
    </row>
    <row r="25" spans="2:5" ht="15.75" customHeight="1" x14ac:dyDescent="0.25">
      <c r="B25" s="4" t="s">
        <v>130</v>
      </c>
      <c r="C25" s="4" t="s">
        <v>84</v>
      </c>
      <c r="D25" s="4" t="s">
        <v>131</v>
      </c>
      <c r="E25" s="9" t="e">
        <f>'DQI Report'!E30</f>
        <v>#DIV/0!</v>
      </c>
    </row>
    <row r="26" spans="2:5" ht="15.75" customHeight="1" x14ac:dyDescent="0.25">
      <c r="B26" s="4" t="s">
        <v>104</v>
      </c>
      <c r="C26" s="4" t="s">
        <v>84</v>
      </c>
      <c r="D26" s="4" t="s">
        <v>135</v>
      </c>
      <c r="E26" s="9" t="e">
        <f>'DQI Report'!E32</f>
        <v>#DIV/0!</v>
      </c>
    </row>
    <row r="27" spans="2:5" ht="15.75" customHeight="1" x14ac:dyDescent="0.25">
      <c r="B27" s="4" t="s">
        <v>130</v>
      </c>
      <c r="C27" s="4" t="s">
        <v>84</v>
      </c>
      <c r="D27" s="4" t="s">
        <v>140</v>
      </c>
      <c r="E27" s="9" t="e">
        <f>'DQI Report'!E36</f>
        <v>#DIV/0!</v>
      </c>
    </row>
    <row r="28" spans="2:5" ht="15.75" customHeight="1" x14ac:dyDescent="0.25">
      <c r="B28" s="4" t="s">
        <v>104</v>
      </c>
      <c r="C28" s="4" t="s">
        <v>84</v>
      </c>
      <c r="D28" s="4" t="s">
        <v>198</v>
      </c>
      <c r="E28" s="9" t="e">
        <f>'DQI Report'!E37</f>
        <v>#DIV/0!</v>
      </c>
    </row>
    <row r="29" spans="2:5" ht="15.75" customHeight="1" x14ac:dyDescent="0.25">
      <c r="B29" s="4" t="s">
        <v>99</v>
      </c>
      <c r="C29" s="4" t="s">
        <v>83</v>
      </c>
      <c r="D29" s="4" t="s">
        <v>100</v>
      </c>
      <c r="E29" s="9" t="str">
        <f>'DQI Report'!E16</f>
        <v>n/a</v>
      </c>
    </row>
    <row r="30" spans="2:5" ht="15.75" customHeight="1" x14ac:dyDescent="0.25">
      <c r="B30" s="4" t="s">
        <v>107</v>
      </c>
      <c r="C30" s="4" t="s">
        <v>83</v>
      </c>
      <c r="D30" s="4" t="s">
        <v>108</v>
      </c>
      <c r="E30" s="9" t="e">
        <f>'DQI Report'!E19</f>
        <v>#DIV/0!</v>
      </c>
    </row>
    <row r="31" spans="2:5" ht="15.75" customHeight="1" x14ac:dyDescent="0.25">
      <c r="B31" s="4" t="s">
        <v>138</v>
      </c>
      <c r="C31" s="4" t="s">
        <v>83</v>
      </c>
      <c r="D31" s="4" t="s">
        <v>139</v>
      </c>
      <c r="E31" s="9" t="str">
        <f>'DQI Report'!E35</f>
        <v>n/a</v>
      </c>
    </row>
    <row r="32" spans="2:5" ht="15.75" customHeight="1" x14ac:dyDescent="0.25">
      <c r="B32" s="4" t="s">
        <v>97</v>
      </c>
      <c r="C32" s="4" t="s">
        <v>82</v>
      </c>
      <c r="D32" s="4" t="s">
        <v>98</v>
      </c>
      <c r="E32" s="187" t="e">
        <f>'DQI Report'!E15</f>
        <v>#DIV/0!</v>
      </c>
    </row>
    <row r="33" spans="2:5" ht="15.75" customHeight="1" x14ac:dyDescent="0.25">
      <c r="B33" s="4" t="s">
        <v>102</v>
      </c>
      <c r="C33" s="4" t="s">
        <v>82</v>
      </c>
      <c r="D33" s="4" t="s">
        <v>103</v>
      </c>
      <c r="E33" s="187" t="e">
        <f>'DQI Report'!E17</f>
        <v>#DIV/0!</v>
      </c>
    </row>
    <row r="34" spans="2:5" ht="15.75" customHeight="1" x14ac:dyDescent="0.25">
      <c r="B34" s="4" t="s">
        <v>113</v>
      </c>
      <c r="C34" s="4" t="s">
        <v>82</v>
      </c>
      <c r="D34" s="4" t="s">
        <v>114</v>
      </c>
      <c r="E34" s="187" t="e">
        <f>'DQI Report'!E22</f>
        <v>#DIV/0!</v>
      </c>
    </row>
    <row r="35" spans="2:5" ht="15.75" customHeight="1" x14ac:dyDescent="0.25">
      <c r="B35" s="4" t="s">
        <v>115</v>
      </c>
      <c r="C35" s="4" t="s">
        <v>82</v>
      </c>
      <c r="D35" s="4" t="s">
        <v>116</v>
      </c>
      <c r="E35" s="187" t="e">
        <f>'DQI Report'!E23</f>
        <v>#DIV/0!</v>
      </c>
    </row>
    <row r="36" spans="2:5" ht="15.75" customHeight="1" x14ac:dyDescent="0.25">
      <c r="B36" s="4" t="s">
        <v>121</v>
      </c>
      <c r="C36" s="4" t="s">
        <v>82</v>
      </c>
      <c r="D36" s="4" t="s">
        <v>122</v>
      </c>
      <c r="E36" s="187" t="e">
        <f>'DQI Report'!E25</f>
        <v>#DIV/0!</v>
      </c>
    </row>
    <row r="37" spans="2:5" ht="15.75" customHeight="1" x14ac:dyDescent="0.25">
      <c r="B37" s="4" t="s">
        <v>125</v>
      </c>
      <c r="C37" s="4" t="s">
        <v>82</v>
      </c>
      <c r="D37" s="4" t="s">
        <v>126</v>
      </c>
      <c r="E37" s="187" t="e">
        <f>'DQI Report'!E27</f>
        <v>#DIV/0!</v>
      </c>
    </row>
    <row r="38" spans="2:5" ht="15.75" customHeight="1" x14ac:dyDescent="0.25">
      <c r="B38" s="4" t="s">
        <v>125</v>
      </c>
      <c r="C38" s="4" t="s">
        <v>82</v>
      </c>
      <c r="D38" s="4" t="s">
        <v>137</v>
      </c>
      <c r="E38" s="187" t="e">
        <f>'DQI Report'!E34</f>
        <v>#DIV/0!</v>
      </c>
    </row>
    <row r="39" spans="2:5" ht="15.75" customHeight="1" x14ac:dyDescent="0.25">
      <c r="B39" s="4" t="s">
        <v>125</v>
      </c>
      <c r="C39" s="4" t="s">
        <v>82</v>
      </c>
      <c r="D39" s="4" t="s">
        <v>141</v>
      </c>
      <c r="E39" s="187" t="e">
        <f>'DQI Report'!E38</f>
        <v>#DIV/0!</v>
      </c>
    </row>
    <row r="40" spans="2:5" ht="15.75" customHeight="1" x14ac:dyDescent="0.25">
      <c r="B40" s="4" t="s">
        <v>125</v>
      </c>
      <c r="C40" s="4" t="s">
        <v>82</v>
      </c>
      <c r="D40" s="4" t="s">
        <v>147</v>
      </c>
      <c r="E40" s="187" t="e">
        <f>'DQI Report'!E42</f>
        <v>#DIV/0!</v>
      </c>
    </row>
    <row r="41" spans="2:5" ht="15.75" customHeight="1" x14ac:dyDescent="0.25">
      <c r="B41" s="4" t="s">
        <v>125</v>
      </c>
      <c r="C41" s="4" t="s">
        <v>82</v>
      </c>
      <c r="D41" s="4" t="s">
        <v>149</v>
      </c>
      <c r="E41" s="187" t="e">
        <f>'DQI Report'!E44</f>
        <v>#DIV/0!</v>
      </c>
    </row>
    <row r="42" spans="2:5" ht="15.75" customHeight="1" x14ac:dyDescent="0.25">
      <c r="B42" s="4" t="s">
        <v>154</v>
      </c>
      <c r="C42" s="4" t="s">
        <v>82</v>
      </c>
      <c r="D42" s="4" t="s">
        <v>155</v>
      </c>
      <c r="E42" s="187" t="e">
        <f>'DQI Report'!E47</f>
        <v>#DIV/0!</v>
      </c>
    </row>
    <row r="43" spans="2:5" ht="40.5" customHeight="1" x14ac:dyDescent="0.25">
      <c r="B43" s="4" t="s">
        <v>157</v>
      </c>
      <c r="C43" s="4" t="s">
        <v>82</v>
      </c>
      <c r="D43" s="4" t="s">
        <v>158</v>
      </c>
      <c r="E43" s="187" t="e">
        <f>'DQI Report'!E49</f>
        <v>#DIV/0!</v>
      </c>
    </row>
    <row r="44" spans="2:5" ht="15.75" customHeight="1" x14ac:dyDescent="0.25">
      <c r="B44" s="4" t="s">
        <v>162</v>
      </c>
      <c r="C44" s="4" t="s">
        <v>82</v>
      </c>
      <c r="D44" s="4" t="s">
        <v>163</v>
      </c>
      <c r="E44" s="9" t="e">
        <f>'DQI Report'!E52</f>
        <v>#DIV/0!</v>
      </c>
    </row>
    <row r="45" spans="2:5" ht="15.75" customHeight="1" x14ac:dyDescent="0.25">
      <c r="E45" s="9"/>
    </row>
    <row r="46" spans="2:5" ht="15.75" customHeight="1" x14ac:dyDescent="0.25">
      <c r="E46" s="9"/>
    </row>
    <row r="47" spans="2:5" ht="15.75" customHeight="1" x14ac:dyDescent="0.25">
      <c r="E47" s="9"/>
    </row>
    <row r="48" spans="2:5" ht="15.75" customHeight="1" x14ac:dyDescent="0.25">
      <c r="E48" s="9"/>
    </row>
    <row r="49" spans="5:5" ht="15.75" customHeight="1" x14ac:dyDescent="0.25">
      <c r="E49" s="9"/>
    </row>
    <row r="50" spans="5:5" ht="15.75" customHeight="1" x14ac:dyDescent="0.25">
      <c r="E50" s="9"/>
    </row>
    <row r="51" spans="5:5" ht="15.75" customHeight="1" x14ac:dyDescent="0.25">
      <c r="E51" s="9"/>
    </row>
    <row r="52" spans="5:5" ht="15.75" customHeight="1" x14ac:dyDescent="0.25">
      <c r="E52" s="9"/>
    </row>
    <row r="53" spans="5:5" ht="15.75" customHeight="1" x14ac:dyDescent="0.25">
      <c r="E53" s="9"/>
    </row>
    <row r="54" spans="5:5" ht="15.75" customHeight="1" x14ac:dyDescent="0.25">
      <c r="E54" s="9"/>
    </row>
    <row r="55" spans="5:5" ht="15.75" customHeight="1" x14ac:dyDescent="0.25">
      <c r="E55" s="9"/>
    </row>
    <row r="56" spans="5:5" ht="15.75" customHeight="1" x14ac:dyDescent="0.25">
      <c r="E56" s="9"/>
    </row>
    <row r="57" spans="5:5" ht="15.75" customHeight="1" x14ac:dyDescent="0.25">
      <c r="E57" s="9"/>
    </row>
    <row r="58" spans="5:5" ht="15.75" customHeight="1" x14ac:dyDescent="0.25">
      <c r="E58" s="9"/>
    </row>
    <row r="59" spans="5:5" ht="15.75" customHeight="1" x14ac:dyDescent="0.25">
      <c r="E59" s="9"/>
    </row>
    <row r="60" spans="5:5" ht="15.75" customHeight="1" x14ac:dyDescent="0.25">
      <c r="E60" s="9"/>
    </row>
    <row r="61" spans="5:5" ht="15.75" customHeight="1" x14ac:dyDescent="0.25">
      <c r="E61" s="9"/>
    </row>
    <row r="62" spans="5:5" ht="15.75" customHeight="1" x14ac:dyDescent="0.25">
      <c r="E62" s="9"/>
    </row>
    <row r="63" spans="5:5" ht="15.75" customHeight="1" x14ac:dyDescent="0.25">
      <c r="E63" s="9"/>
    </row>
    <row r="64" spans="5:5" ht="15.75" customHeight="1" x14ac:dyDescent="0.25">
      <c r="E64" s="9"/>
    </row>
    <row r="65" spans="5:5" ht="15.75" customHeight="1" x14ac:dyDescent="0.25">
      <c r="E65" s="9"/>
    </row>
    <row r="66" spans="5:5" ht="15.75" customHeight="1" x14ac:dyDescent="0.25">
      <c r="E66" s="9"/>
    </row>
    <row r="67" spans="5:5" ht="15.75" customHeight="1" x14ac:dyDescent="0.25">
      <c r="E67" s="9"/>
    </row>
    <row r="68" spans="5:5" ht="15.75" customHeight="1" x14ac:dyDescent="0.25">
      <c r="E68" s="9"/>
    </row>
    <row r="69" spans="5:5" ht="15.75" customHeight="1" x14ac:dyDescent="0.25">
      <c r="E69" s="9"/>
    </row>
    <row r="70" spans="5:5" ht="15.75" customHeight="1" x14ac:dyDescent="0.25">
      <c r="E70" s="9"/>
    </row>
    <row r="71" spans="5:5" ht="15.75" customHeight="1" x14ac:dyDescent="0.25">
      <c r="E71" s="9"/>
    </row>
    <row r="72" spans="5:5" ht="15.75" customHeight="1" x14ac:dyDescent="0.25">
      <c r="E72" s="9"/>
    </row>
    <row r="73" spans="5:5" ht="15.75" customHeight="1" x14ac:dyDescent="0.25">
      <c r="E73" s="9"/>
    </row>
    <row r="74" spans="5:5" ht="15.75" customHeight="1" x14ac:dyDescent="0.25">
      <c r="E74" s="9"/>
    </row>
    <row r="75" spans="5:5" ht="15.75" customHeight="1" x14ac:dyDescent="0.25">
      <c r="E75" s="9"/>
    </row>
    <row r="76" spans="5:5" ht="15.75" customHeight="1" x14ac:dyDescent="0.25">
      <c r="E76" s="9"/>
    </row>
    <row r="77" spans="5:5" ht="15.75" customHeight="1" x14ac:dyDescent="0.25">
      <c r="E77" s="9"/>
    </row>
    <row r="78" spans="5:5" ht="15.75" customHeight="1" x14ac:dyDescent="0.25">
      <c r="E78" s="9"/>
    </row>
    <row r="79" spans="5:5" ht="15.75" customHeight="1" x14ac:dyDescent="0.25">
      <c r="E79" s="9"/>
    </row>
    <row r="80" spans="5:5" ht="15.75" customHeight="1" x14ac:dyDescent="0.25">
      <c r="E80" s="9"/>
    </row>
    <row r="81" spans="5:5" ht="15.75" customHeight="1" x14ac:dyDescent="0.25">
      <c r="E81" s="9"/>
    </row>
    <row r="82" spans="5:5" ht="15.75" customHeight="1" x14ac:dyDescent="0.25">
      <c r="E82" s="9"/>
    </row>
    <row r="83" spans="5:5" ht="15.75" customHeight="1" x14ac:dyDescent="0.25">
      <c r="E83" s="9"/>
    </row>
    <row r="84" spans="5:5" ht="15.75" customHeight="1" x14ac:dyDescent="0.25">
      <c r="E84" s="9"/>
    </row>
    <row r="85" spans="5:5" ht="15.75" customHeight="1" x14ac:dyDescent="0.25">
      <c r="E85" s="9"/>
    </row>
    <row r="86" spans="5:5" ht="15.75" customHeight="1" x14ac:dyDescent="0.25">
      <c r="E86" s="9"/>
    </row>
    <row r="87" spans="5:5" ht="15.75" customHeight="1" x14ac:dyDescent="0.25">
      <c r="E87" s="9"/>
    </row>
    <row r="88" spans="5:5" ht="15.75" customHeight="1" x14ac:dyDescent="0.25">
      <c r="E88" s="9"/>
    </row>
    <row r="89" spans="5:5" ht="15.75" customHeight="1" x14ac:dyDescent="0.25">
      <c r="E89" s="9"/>
    </row>
    <row r="90" spans="5:5" ht="15.75" customHeight="1" x14ac:dyDescent="0.25">
      <c r="E90" s="9"/>
    </row>
    <row r="91" spans="5:5" ht="15.75" customHeight="1" x14ac:dyDescent="0.25">
      <c r="E91" s="9"/>
    </row>
    <row r="92" spans="5:5" ht="15.75" customHeight="1" x14ac:dyDescent="0.25">
      <c r="E92" s="9"/>
    </row>
    <row r="93" spans="5:5" ht="15.75" customHeight="1" x14ac:dyDescent="0.25">
      <c r="E93" s="9"/>
    </row>
    <row r="94" spans="5:5" ht="15.75" customHeight="1" x14ac:dyDescent="0.25">
      <c r="E94" s="9"/>
    </row>
    <row r="95" spans="5:5" ht="15.75" customHeight="1" x14ac:dyDescent="0.25">
      <c r="E95" s="9"/>
    </row>
    <row r="96" spans="5:5" ht="15.75" customHeight="1" x14ac:dyDescent="0.25">
      <c r="E96" s="9"/>
    </row>
    <row r="97" spans="5:5" ht="15.75" customHeight="1" x14ac:dyDescent="0.25">
      <c r="E97" s="9"/>
    </row>
    <row r="98" spans="5:5" ht="15.75" customHeight="1" x14ac:dyDescent="0.25">
      <c r="E98" s="9"/>
    </row>
    <row r="99" spans="5:5" ht="15.75" customHeight="1" x14ac:dyDescent="0.25">
      <c r="E99" s="9"/>
    </row>
    <row r="100" spans="5:5" ht="15.75" customHeight="1" x14ac:dyDescent="0.25">
      <c r="E100" s="9"/>
    </row>
    <row r="101" spans="5:5" ht="15.75" customHeight="1" x14ac:dyDescent="0.25">
      <c r="E101" s="9"/>
    </row>
    <row r="102" spans="5:5" ht="15.75" customHeight="1" x14ac:dyDescent="0.25">
      <c r="E102" s="9"/>
    </row>
    <row r="103" spans="5:5" ht="15.75" customHeight="1" x14ac:dyDescent="0.25">
      <c r="E103" s="9"/>
    </row>
    <row r="104" spans="5:5" ht="15.75" customHeight="1" x14ac:dyDescent="0.25">
      <c r="E104" s="9"/>
    </row>
    <row r="105" spans="5:5" ht="15.75" customHeight="1" x14ac:dyDescent="0.25">
      <c r="E105" s="9"/>
    </row>
    <row r="106" spans="5:5" ht="15.75" customHeight="1" x14ac:dyDescent="0.25">
      <c r="E106" s="9"/>
    </row>
    <row r="107" spans="5:5" ht="15.75" customHeight="1" x14ac:dyDescent="0.25">
      <c r="E107" s="9"/>
    </row>
    <row r="108" spans="5:5" ht="15.75" customHeight="1" x14ac:dyDescent="0.25">
      <c r="E108" s="9"/>
    </row>
    <row r="109" spans="5:5" ht="15.75" customHeight="1" x14ac:dyDescent="0.25">
      <c r="E109" s="9"/>
    </row>
    <row r="110" spans="5:5" ht="15.75" customHeight="1" x14ac:dyDescent="0.25">
      <c r="E110" s="9"/>
    </row>
    <row r="111" spans="5:5" ht="15.75" customHeight="1" x14ac:dyDescent="0.25">
      <c r="E111" s="9"/>
    </row>
    <row r="112" spans="5:5" ht="15.75" customHeight="1" x14ac:dyDescent="0.25">
      <c r="E112" s="9"/>
    </row>
    <row r="113" spans="5:5" ht="15.75" customHeight="1" x14ac:dyDescent="0.25">
      <c r="E113" s="9"/>
    </row>
    <row r="114" spans="5:5" ht="15.75" customHeight="1" x14ac:dyDescent="0.25">
      <c r="E114" s="9"/>
    </row>
    <row r="115" spans="5:5" ht="15.75" customHeight="1" x14ac:dyDescent="0.25">
      <c r="E115" s="9"/>
    </row>
    <row r="116" spans="5:5" ht="15.75" customHeight="1" x14ac:dyDescent="0.25">
      <c r="E116" s="9"/>
    </row>
    <row r="117" spans="5:5" ht="15.75" customHeight="1" x14ac:dyDescent="0.25">
      <c r="E117" s="9"/>
    </row>
    <row r="118" spans="5:5" ht="15.75" customHeight="1" x14ac:dyDescent="0.25">
      <c r="E118" s="9"/>
    </row>
    <row r="119" spans="5:5" ht="15.75" customHeight="1" x14ac:dyDescent="0.25">
      <c r="E119" s="9"/>
    </row>
    <row r="120" spans="5:5" ht="15.75" customHeight="1" x14ac:dyDescent="0.25">
      <c r="E120" s="9"/>
    </row>
    <row r="121" spans="5:5" ht="15.75" customHeight="1" x14ac:dyDescent="0.25">
      <c r="E121" s="9"/>
    </row>
    <row r="122" spans="5:5" ht="15.75" customHeight="1" x14ac:dyDescent="0.25">
      <c r="E122" s="9"/>
    </row>
    <row r="123" spans="5:5" ht="15.75" customHeight="1" x14ac:dyDescent="0.25">
      <c r="E123" s="9"/>
    </row>
    <row r="124" spans="5:5" ht="15.75" customHeight="1" x14ac:dyDescent="0.25">
      <c r="E124" s="9"/>
    </row>
    <row r="125" spans="5:5" ht="15.75" customHeight="1" x14ac:dyDescent="0.25">
      <c r="E125" s="9"/>
    </row>
    <row r="126" spans="5:5" ht="15.75" customHeight="1" x14ac:dyDescent="0.25">
      <c r="E126" s="9"/>
    </row>
    <row r="127" spans="5:5" ht="15.75" customHeight="1" x14ac:dyDescent="0.25">
      <c r="E127" s="9"/>
    </row>
    <row r="128" spans="5:5" ht="15.75" customHeight="1" x14ac:dyDescent="0.25">
      <c r="E128" s="9"/>
    </row>
    <row r="129" spans="5:5" ht="15.75" customHeight="1" x14ac:dyDescent="0.25">
      <c r="E129" s="9"/>
    </row>
    <row r="130" spans="5:5" ht="15.75" customHeight="1" x14ac:dyDescent="0.25">
      <c r="E130" s="9"/>
    </row>
    <row r="131" spans="5:5" ht="15.75" customHeight="1" x14ac:dyDescent="0.25">
      <c r="E131" s="9"/>
    </row>
    <row r="132" spans="5:5" ht="15.75" customHeight="1" x14ac:dyDescent="0.25">
      <c r="E132" s="9"/>
    </row>
    <row r="133" spans="5:5" ht="15.75" customHeight="1" x14ac:dyDescent="0.25">
      <c r="E133" s="9"/>
    </row>
    <row r="134" spans="5:5" ht="15.75" customHeight="1" x14ac:dyDescent="0.25">
      <c r="E134" s="9"/>
    </row>
    <row r="135" spans="5:5" ht="15.75" customHeight="1" x14ac:dyDescent="0.25">
      <c r="E135" s="9"/>
    </row>
    <row r="136" spans="5:5" ht="15.75" customHeight="1" x14ac:dyDescent="0.25">
      <c r="E136" s="9"/>
    </row>
    <row r="137" spans="5:5" ht="15.75" customHeight="1" x14ac:dyDescent="0.25">
      <c r="E137" s="9"/>
    </row>
    <row r="138" spans="5:5" ht="15.75" customHeight="1" x14ac:dyDescent="0.25">
      <c r="E138" s="9"/>
    </row>
    <row r="139" spans="5:5" ht="15.75" customHeight="1" x14ac:dyDescent="0.25">
      <c r="E139" s="9"/>
    </row>
    <row r="140" spans="5:5" ht="15.75" customHeight="1" x14ac:dyDescent="0.25">
      <c r="E140" s="9"/>
    </row>
    <row r="141" spans="5:5" ht="15.75" customHeight="1" x14ac:dyDescent="0.25">
      <c r="E141" s="9"/>
    </row>
    <row r="142" spans="5:5" ht="15.75" customHeight="1" x14ac:dyDescent="0.25">
      <c r="E142" s="9"/>
    </row>
    <row r="143" spans="5:5" ht="15.75" customHeight="1" x14ac:dyDescent="0.25">
      <c r="E143" s="9"/>
    </row>
    <row r="144" spans="5:5" ht="15.75" customHeight="1" x14ac:dyDescent="0.25">
      <c r="E144" s="9"/>
    </row>
    <row r="145" spans="5:5" ht="15.75" customHeight="1" x14ac:dyDescent="0.25">
      <c r="E145" s="9"/>
    </row>
    <row r="146" spans="5:5" ht="15.75" customHeight="1" x14ac:dyDescent="0.25">
      <c r="E146" s="9"/>
    </row>
    <row r="147" spans="5:5" ht="15.75" customHeight="1" x14ac:dyDescent="0.25">
      <c r="E147" s="9"/>
    </row>
    <row r="148" spans="5:5" ht="15.75" customHeight="1" x14ac:dyDescent="0.25">
      <c r="E148" s="9"/>
    </row>
    <row r="149" spans="5:5" ht="15.75" customHeight="1" x14ac:dyDescent="0.25">
      <c r="E149" s="9"/>
    </row>
    <row r="150" spans="5:5" ht="15.75" customHeight="1" x14ac:dyDescent="0.25">
      <c r="E150" s="9"/>
    </row>
    <row r="151" spans="5:5" ht="15.75" customHeight="1" x14ac:dyDescent="0.25">
      <c r="E151" s="9"/>
    </row>
    <row r="152" spans="5:5" ht="15.75" customHeight="1" x14ac:dyDescent="0.25">
      <c r="E152" s="9"/>
    </row>
    <row r="153" spans="5:5" ht="15.75" customHeight="1" x14ac:dyDescent="0.25">
      <c r="E153" s="9"/>
    </row>
    <row r="154" spans="5:5" ht="15.75" customHeight="1" x14ac:dyDescent="0.25">
      <c r="E154" s="9"/>
    </row>
    <row r="155" spans="5:5" ht="15.75" customHeight="1" x14ac:dyDescent="0.25">
      <c r="E155" s="9"/>
    </row>
    <row r="156" spans="5:5" ht="15.75" customHeight="1" x14ac:dyDescent="0.25">
      <c r="E156" s="9"/>
    </row>
    <row r="157" spans="5:5" ht="15.75" customHeight="1" x14ac:dyDescent="0.25">
      <c r="E157" s="9"/>
    </row>
    <row r="158" spans="5:5" ht="15.75" customHeight="1" x14ac:dyDescent="0.25">
      <c r="E158" s="9"/>
    </row>
    <row r="159" spans="5:5" ht="15.75" customHeight="1" x14ac:dyDescent="0.25">
      <c r="E159" s="9"/>
    </row>
    <row r="160" spans="5:5" ht="15.75" customHeight="1" x14ac:dyDescent="0.25">
      <c r="E160" s="9"/>
    </row>
    <row r="161" spans="5:5" ht="15.75" customHeight="1" x14ac:dyDescent="0.25">
      <c r="E161" s="9"/>
    </row>
    <row r="162" spans="5:5" ht="15.75" customHeight="1" x14ac:dyDescent="0.25">
      <c r="E162" s="9"/>
    </row>
    <row r="163" spans="5:5" ht="15.75" customHeight="1" x14ac:dyDescent="0.25">
      <c r="E163" s="9"/>
    </row>
    <row r="164" spans="5:5" ht="15.75" customHeight="1" x14ac:dyDescent="0.25">
      <c r="E164" s="9"/>
    </row>
    <row r="165" spans="5:5" ht="15.75" customHeight="1" x14ac:dyDescent="0.25">
      <c r="E165" s="9"/>
    </row>
    <row r="166" spans="5:5" ht="15.75" customHeight="1" x14ac:dyDescent="0.25">
      <c r="E166" s="9"/>
    </row>
    <row r="167" spans="5:5" ht="15.75" customHeight="1" x14ac:dyDescent="0.25">
      <c r="E167" s="9"/>
    </row>
    <row r="168" spans="5:5" ht="15.75" customHeight="1" x14ac:dyDescent="0.25">
      <c r="E168" s="9"/>
    </row>
    <row r="169" spans="5:5" ht="15.75" customHeight="1" x14ac:dyDescent="0.25">
      <c r="E169" s="9"/>
    </row>
    <row r="170" spans="5:5" ht="15.75" customHeight="1" x14ac:dyDescent="0.25">
      <c r="E170" s="9"/>
    </row>
    <row r="171" spans="5:5" ht="15.75" customHeight="1" x14ac:dyDescent="0.25">
      <c r="E171" s="9"/>
    </row>
    <row r="172" spans="5:5" ht="15.75" customHeight="1" x14ac:dyDescent="0.25">
      <c r="E172" s="9"/>
    </row>
    <row r="173" spans="5:5" ht="15.75" customHeight="1" x14ac:dyDescent="0.25">
      <c r="E173" s="9"/>
    </row>
    <row r="174" spans="5:5" ht="15.75" customHeight="1" x14ac:dyDescent="0.25">
      <c r="E174" s="9"/>
    </row>
    <row r="175" spans="5:5" ht="15.75" customHeight="1" x14ac:dyDescent="0.25">
      <c r="E175" s="9"/>
    </row>
    <row r="176" spans="5:5" ht="15.75" customHeight="1" x14ac:dyDescent="0.25">
      <c r="E176" s="9"/>
    </row>
    <row r="177" spans="5:5" ht="15.75" customHeight="1" x14ac:dyDescent="0.25">
      <c r="E177" s="9"/>
    </row>
    <row r="178" spans="5:5" ht="15.75" customHeight="1" x14ac:dyDescent="0.25">
      <c r="E178" s="9"/>
    </row>
    <row r="179" spans="5:5" ht="15.75" customHeight="1" x14ac:dyDescent="0.25">
      <c r="E179" s="9"/>
    </row>
    <row r="180" spans="5:5" ht="15.75" customHeight="1" x14ac:dyDescent="0.25">
      <c r="E180" s="9"/>
    </row>
    <row r="181" spans="5:5" ht="15.75" customHeight="1" x14ac:dyDescent="0.25">
      <c r="E181" s="9"/>
    </row>
    <row r="182" spans="5:5" ht="15.75" customHeight="1" x14ac:dyDescent="0.25">
      <c r="E182" s="9"/>
    </row>
    <row r="183" spans="5:5" ht="15.75" customHeight="1" x14ac:dyDescent="0.25">
      <c r="E183" s="9"/>
    </row>
    <row r="184" spans="5:5" ht="15.75" customHeight="1" x14ac:dyDescent="0.25">
      <c r="E184" s="9"/>
    </row>
    <row r="185" spans="5:5" ht="15.75" customHeight="1" x14ac:dyDescent="0.25">
      <c r="E185" s="9"/>
    </row>
    <row r="186" spans="5:5" ht="15.75" customHeight="1" x14ac:dyDescent="0.25">
      <c r="E186" s="9"/>
    </row>
    <row r="187" spans="5:5" ht="15.75" customHeight="1" x14ac:dyDescent="0.25">
      <c r="E187" s="9"/>
    </row>
    <row r="188" spans="5:5" ht="15.75" customHeight="1" x14ac:dyDescent="0.25">
      <c r="E188" s="9"/>
    </row>
    <row r="189" spans="5:5" ht="15.75" customHeight="1" x14ac:dyDescent="0.25">
      <c r="E189" s="9"/>
    </row>
    <row r="190" spans="5:5" ht="15.75" customHeight="1" x14ac:dyDescent="0.25">
      <c r="E190" s="9"/>
    </row>
    <row r="191" spans="5:5" ht="15.75" customHeight="1" x14ac:dyDescent="0.25">
      <c r="E191" s="9"/>
    </row>
    <row r="192" spans="5:5" ht="15.75" customHeight="1" x14ac:dyDescent="0.25">
      <c r="E192" s="9"/>
    </row>
    <row r="193" spans="5:5" ht="15.75" customHeight="1" x14ac:dyDescent="0.25">
      <c r="E193" s="9"/>
    </row>
    <row r="194" spans="5:5" ht="15.75" customHeight="1" x14ac:dyDescent="0.25">
      <c r="E194" s="9"/>
    </row>
    <row r="195" spans="5:5" ht="15.75" customHeight="1" x14ac:dyDescent="0.25">
      <c r="E195" s="9"/>
    </row>
    <row r="196" spans="5:5" ht="15.75" customHeight="1" x14ac:dyDescent="0.25">
      <c r="E196" s="9"/>
    </row>
    <row r="197" spans="5:5" ht="15.75" customHeight="1" x14ac:dyDescent="0.25">
      <c r="E197" s="9"/>
    </row>
    <row r="198" spans="5:5" ht="15.75" customHeight="1" x14ac:dyDescent="0.25">
      <c r="E198" s="9"/>
    </row>
    <row r="199" spans="5:5" ht="15.75" customHeight="1" x14ac:dyDescent="0.25">
      <c r="E199" s="9"/>
    </row>
    <row r="200" spans="5:5" ht="15.75" customHeight="1" x14ac:dyDescent="0.25">
      <c r="E200" s="9"/>
    </row>
    <row r="201" spans="5:5" ht="15.75" customHeight="1" x14ac:dyDescent="0.25">
      <c r="E201" s="9"/>
    </row>
    <row r="202" spans="5:5" ht="15.75" customHeight="1" x14ac:dyDescent="0.25">
      <c r="E202" s="9"/>
    </row>
    <row r="203" spans="5:5" ht="15.75" customHeight="1" x14ac:dyDescent="0.25">
      <c r="E203" s="9"/>
    </row>
    <row r="204" spans="5:5" ht="15.75" customHeight="1" x14ac:dyDescent="0.25">
      <c r="E204" s="9"/>
    </row>
    <row r="205" spans="5:5" ht="15.75" customHeight="1" x14ac:dyDescent="0.25">
      <c r="E205" s="9"/>
    </row>
    <row r="206" spans="5:5" ht="15.75" customHeight="1" x14ac:dyDescent="0.25">
      <c r="E206" s="9"/>
    </row>
    <row r="207" spans="5:5" ht="15.75" customHeight="1" x14ac:dyDescent="0.25">
      <c r="E207" s="9"/>
    </row>
    <row r="208" spans="5:5" ht="15.75" customHeight="1" x14ac:dyDescent="0.25">
      <c r="E208" s="9"/>
    </row>
    <row r="209" spans="5:5" ht="15.75" customHeight="1" x14ac:dyDescent="0.25">
      <c r="E209" s="9"/>
    </row>
    <row r="210" spans="5:5" ht="15.75" customHeight="1" x14ac:dyDescent="0.25">
      <c r="E210" s="9"/>
    </row>
    <row r="211" spans="5:5" ht="15.75" customHeight="1" x14ac:dyDescent="0.25">
      <c r="E211" s="9"/>
    </row>
    <row r="212" spans="5:5" ht="15.75" customHeight="1" x14ac:dyDescent="0.25">
      <c r="E212" s="9"/>
    </row>
    <row r="213" spans="5:5" ht="15.75" customHeight="1" x14ac:dyDescent="0.25">
      <c r="E213" s="9"/>
    </row>
    <row r="214" spans="5:5" ht="15.75" customHeight="1" x14ac:dyDescent="0.25">
      <c r="E214" s="9"/>
    </row>
    <row r="215" spans="5:5" ht="15.75" customHeight="1" x14ac:dyDescent="0.25">
      <c r="E215" s="9"/>
    </row>
    <row r="216" spans="5:5" ht="15.75" customHeight="1" x14ac:dyDescent="0.25">
      <c r="E216" s="9"/>
    </row>
    <row r="217" spans="5:5" ht="15.75" customHeight="1" x14ac:dyDescent="0.25">
      <c r="E217" s="9"/>
    </row>
    <row r="218" spans="5:5" ht="15.75" customHeight="1" x14ac:dyDescent="0.25">
      <c r="E218" s="9"/>
    </row>
    <row r="219" spans="5:5" ht="15.75" customHeight="1" x14ac:dyDescent="0.25">
      <c r="E219" s="9"/>
    </row>
    <row r="220" spans="5:5" ht="15.75" customHeight="1" x14ac:dyDescent="0.25">
      <c r="E220" s="9"/>
    </row>
    <row r="221" spans="5:5" ht="15.75" customHeight="1" x14ac:dyDescent="0.25">
      <c r="E221" s="9"/>
    </row>
    <row r="222" spans="5:5" ht="15.75" customHeight="1" x14ac:dyDescent="0.25">
      <c r="E222" s="9"/>
    </row>
    <row r="223" spans="5:5" ht="15.75" customHeight="1" x14ac:dyDescent="0.25">
      <c r="E223" s="9"/>
    </row>
    <row r="224" spans="5:5" ht="15.75" customHeight="1" x14ac:dyDescent="0.25">
      <c r="E224" s="9"/>
    </row>
    <row r="225" spans="5:5" ht="15.75" customHeight="1" x14ac:dyDescent="0.25">
      <c r="E225" s="9"/>
    </row>
    <row r="226" spans="5:5" ht="15.75" customHeight="1" x14ac:dyDescent="0.25">
      <c r="E226" s="9"/>
    </row>
    <row r="227" spans="5:5" ht="15.75" customHeight="1" x14ac:dyDescent="0.25">
      <c r="E227" s="9"/>
    </row>
    <row r="228" spans="5:5" ht="15.75" customHeight="1" x14ac:dyDescent="0.25">
      <c r="E228" s="9"/>
    </row>
    <row r="229" spans="5:5" ht="15.75" customHeight="1" x14ac:dyDescent="0.25">
      <c r="E229" s="9"/>
    </row>
    <row r="230" spans="5:5" ht="15.75" customHeight="1" x14ac:dyDescent="0.25">
      <c r="E230" s="9"/>
    </row>
    <row r="231" spans="5:5" ht="15.75" customHeight="1" x14ac:dyDescent="0.25">
      <c r="E231" s="9"/>
    </row>
    <row r="232" spans="5:5" ht="15.75" customHeight="1" x14ac:dyDescent="0.25">
      <c r="E232" s="9"/>
    </row>
    <row r="233" spans="5:5" ht="15.75" customHeight="1" x14ac:dyDescent="0.25">
      <c r="E233" s="9"/>
    </row>
    <row r="234" spans="5:5" ht="15.75" customHeight="1" x14ac:dyDescent="0.25">
      <c r="E234" s="9"/>
    </row>
    <row r="235" spans="5:5" ht="15.75" customHeight="1" x14ac:dyDescent="0.25">
      <c r="E235" s="9"/>
    </row>
    <row r="236" spans="5:5" ht="15.75" customHeight="1" x14ac:dyDescent="0.25">
      <c r="E236" s="9"/>
    </row>
    <row r="237" spans="5:5" ht="15.75" customHeight="1" x14ac:dyDescent="0.25">
      <c r="E237" s="9"/>
    </row>
    <row r="238" spans="5:5" ht="15.75" customHeight="1" x14ac:dyDescent="0.25">
      <c r="E238" s="9"/>
    </row>
    <row r="239" spans="5:5" ht="15.75" customHeight="1" x14ac:dyDescent="0.25">
      <c r="E239" s="9"/>
    </row>
    <row r="240" spans="5:5" ht="15.75" customHeight="1" x14ac:dyDescent="0.25">
      <c r="E240" s="9"/>
    </row>
    <row r="241" spans="5:5" ht="15.75" customHeight="1" x14ac:dyDescent="0.25">
      <c r="E241" s="9"/>
    </row>
    <row r="242" spans="5:5" ht="15.75" customHeight="1" x14ac:dyDescent="0.25">
      <c r="E242" s="9"/>
    </row>
    <row r="243" spans="5:5" ht="15.75" customHeight="1" x14ac:dyDescent="0.25">
      <c r="E243" s="9"/>
    </row>
    <row r="244" spans="5:5" ht="15.75" customHeight="1" x14ac:dyDescent="0.25">
      <c r="E244" s="9"/>
    </row>
    <row r="245" spans="5:5" ht="15.75" customHeight="1" x14ac:dyDescent="0.25">
      <c r="E245" s="9"/>
    </row>
    <row r="246" spans="5:5" ht="15.75" customHeight="1" x14ac:dyDescent="0.25">
      <c r="E246" s="9"/>
    </row>
    <row r="247" spans="5:5" ht="15.75" customHeight="1" x14ac:dyDescent="0.25">
      <c r="E247" s="9"/>
    </row>
    <row r="248" spans="5:5" ht="15.75" customHeight="1" x14ac:dyDescent="0.25">
      <c r="E248" s="9"/>
    </row>
    <row r="249" spans="5:5" ht="15.75" customHeight="1" x14ac:dyDescent="0.25">
      <c r="E249" s="9"/>
    </row>
    <row r="250" spans="5:5" ht="15.75" customHeight="1" x14ac:dyDescent="0.25">
      <c r="E250" s="9"/>
    </row>
    <row r="251" spans="5:5" ht="15.75" customHeight="1" x14ac:dyDescent="0.25">
      <c r="E251" s="9"/>
    </row>
    <row r="252" spans="5:5" ht="15.75" customHeight="1" x14ac:dyDescent="0.25">
      <c r="E252" s="9"/>
    </row>
    <row r="253" spans="5:5" ht="15.75" customHeight="1" x14ac:dyDescent="0.25">
      <c r="E253" s="9"/>
    </row>
    <row r="254" spans="5:5" ht="15.75" customHeight="1" x14ac:dyDescent="0.25">
      <c r="E254" s="9"/>
    </row>
    <row r="255" spans="5:5" ht="15.75" customHeight="1" x14ac:dyDescent="0.25">
      <c r="E255" s="9"/>
    </row>
    <row r="256" spans="5:5" ht="15.75" customHeight="1" x14ac:dyDescent="0.25">
      <c r="E256" s="9"/>
    </row>
    <row r="257" spans="5:5" ht="15.75" customHeight="1" x14ac:dyDescent="0.25">
      <c r="E257" s="9"/>
    </row>
    <row r="258" spans="5:5" ht="15.75" customHeight="1" x14ac:dyDescent="0.25">
      <c r="E258" s="9"/>
    </row>
    <row r="259" spans="5:5" ht="15.75" customHeight="1" x14ac:dyDescent="0.25">
      <c r="E259" s="9"/>
    </row>
    <row r="260" spans="5:5" ht="15.75" customHeight="1" x14ac:dyDescent="0.25">
      <c r="E260" s="9"/>
    </row>
    <row r="261" spans="5:5" ht="15.75" customHeight="1" x14ac:dyDescent="0.25">
      <c r="E261" s="9"/>
    </row>
    <row r="262" spans="5:5" ht="15.75" customHeight="1" x14ac:dyDescent="0.25">
      <c r="E262" s="9"/>
    </row>
    <row r="263" spans="5:5" ht="15.75" customHeight="1" x14ac:dyDescent="0.25">
      <c r="E263" s="9"/>
    </row>
    <row r="264" spans="5:5" ht="15.75" customHeight="1" x14ac:dyDescent="0.25">
      <c r="E264" s="9"/>
    </row>
    <row r="265" spans="5:5" ht="15.75" customHeight="1" x14ac:dyDescent="0.25">
      <c r="E265" s="9"/>
    </row>
    <row r="266" spans="5:5" ht="15.75" customHeight="1" x14ac:dyDescent="0.25">
      <c r="E266" s="9"/>
    </row>
    <row r="267" spans="5:5" ht="15.75" customHeight="1" x14ac:dyDescent="0.25">
      <c r="E267" s="9"/>
    </row>
    <row r="268" spans="5:5" ht="15.75" customHeight="1" x14ac:dyDescent="0.25">
      <c r="E268" s="9"/>
    </row>
    <row r="269" spans="5:5" ht="15.75" customHeight="1" x14ac:dyDescent="0.25">
      <c r="E269" s="9"/>
    </row>
    <row r="270" spans="5:5" ht="15.75" customHeight="1" x14ac:dyDescent="0.25">
      <c r="E270" s="9"/>
    </row>
    <row r="271" spans="5:5" ht="15.75" customHeight="1" x14ac:dyDescent="0.25">
      <c r="E271" s="9"/>
    </row>
    <row r="272" spans="5:5" ht="15.75" customHeight="1" x14ac:dyDescent="0.25">
      <c r="E272" s="9"/>
    </row>
    <row r="273" spans="5:5" ht="15.75" customHeight="1" x14ac:dyDescent="0.25">
      <c r="E273" s="9"/>
    </row>
    <row r="274" spans="5:5" ht="15.75" customHeight="1" x14ac:dyDescent="0.25">
      <c r="E274" s="9"/>
    </row>
    <row r="275" spans="5:5" ht="15.75" customHeight="1" x14ac:dyDescent="0.25">
      <c r="E275" s="9"/>
    </row>
    <row r="276" spans="5:5" ht="15.75" customHeight="1" x14ac:dyDescent="0.25">
      <c r="E276" s="9"/>
    </row>
    <row r="277" spans="5:5" ht="15.75" customHeight="1" x14ac:dyDescent="0.25">
      <c r="E277" s="9"/>
    </row>
    <row r="278" spans="5:5" ht="15.75" customHeight="1" x14ac:dyDescent="0.25">
      <c r="E278" s="9"/>
    </row>
    <row r="279" spans="5:5" ht="15.75" customHeight="1" x14ac:dyDescent="0.25">
      <c r="E279" s="9"/>
    </row>
    <row r="280" spans="5:5" ht="15.75" customHeight="1" x14ac:dyDescent="0.25">
      <c r="E280" s="9"/>
    </row>
    <row r="281" spans="5:5" ht="15.75" customHeight="1" x14ac:dyDescent="0.25">
      <c r="E281" s="9"/>
    </row>
    <row r="282" spans="5:5" ht="15.75" customHeight="1" x14ac:dyDescent="0.25">
      <c r="E282" s="9"/>
    </row>
    <row r="283" spans="5:5" ht="15.75" customHeight="1" x14ac:dyDescent="0.25">
      <c r="E283" s="9"/>
    </row>
    <row r="284" spans="5:5" ht="15.75" customHeight="1" x14ac:dyDescent="0.25">
      <c r="E284" s="9"/>
    </row>
    <row r="285" spans="5:5" ht="15.75" customHeight="1" x14ac:dyDescent="0.25">
      <c r="E285" s="9"/>
    </row>
    <row r="286" spans="5:5" ht="15.75" customHeight="1" x14ac:dyDescent="0.25">
      <c r="E286" s="9"/>
    </row>
    <row r="287" spans="5:5" ht="15.75" customHeight="1" x14ac:dyDescent="0.25">
      <c r="E287" s="9"/>
    </row>
    <row r="288" spans="5:5" ht="15.75" customHeight="1" x14ac:dyDescent="0.25">
      <c r="E288" s="9"/>
    </row>
    <row r="289" spans="5:5" ht="15.75" customHeight="1" x14ac:dyDescent="0.25">
      <c r="E289" s="9"/>
    </row>
    <row r="290" spans="5:5" ht="15.75" customHeight="1" x14ac:dyDescent="0.25">
      <c r="E290" s="9"/>
    </row>
    <row r="291" spans="5:5" ht="15.75" customHeight="1" x14ac:dyDescent="0.25">
      <c r="E291" s="9"/>
    </row>
    <row r="292" spans="5:5" ht="15.75" customHeight="1" x14ac:dyDescent="0.25">
      <c r="E292" s="9"/>
    </row>
    <row r="293" spans="5:5" ht="15.75" customHeight="1" x14ac:dyDescent="0.25">
      <c r="E293" s="9"/>
    </row>
    <row r="294" spans="5:5" ht="15.75" customHeight="1" x14ac:dyDescent="0.25">
      <c r="E294" s="9"/>
    </row>
    <row r="295" spans="5:5" ht="15.75" customHeight="1" x14ac:dyDescent="0.25">
      <c r="E295" s="9"/>
    </row>
    <row r="296" spans="5:5" ht="15.75" customHeight="1" x14ac:dyDescent="0.25">
      <c r="E296" s="9"/>
    </row>
    <row r="297" spans="5:5" ht="15.75" customHeight="1" x14ac:dyDescent="0.25">
      <c r="E297" s="9"/>
    </row>
    <row r="298" spans="5:5" ht="15.75" customHeight="1" x14ac:dyDescent="0.25">
      <c r="E298" s="9"/>
    </row>
    <row r="299" spans="5:5" ht="15.75" customHeight="1" x14ac:dyDescent="0.25">
      <c r="E299" s="9"/>
    </row>
    <row r="300" spans="5:5" ht="15.75" customHeight="1" x14ac:dyDescent="0.25">
      <c r="E300" s="9"/>
    </row>
    <row r="301" spans="5:5" ht="15.75" customHeight="1" x14ac:dyDescent="0.25">
      <c r="E301" s="9"/>
    </row>
    <row r="302" spans="5:5" ht="15.75" customHeight="1" x14ac:dyDescent="0.25">
      <c r="E302" s="9"/>
    </row>
    <row r="303" spans="5:5" ht="15.75" customHeight="1" x14ac:dyDescent="0.25">
      <c r="E303" s="9"/>
    </row>
    <row r="304" spans="5:5" ht="15.75" customHeight="1" x14ac:dyDescent="0.25">
      <c r="E304" s="9"/>
    </row>
    <row r="305" spans="5:5" ht="15.75" customHeight="1" x14ac:dyDescent="0.25">
      <c r="E305" s="9"/>
    </row>
    <row r="306" spans="5:5" ht="15.75" customHeight="1" x14ac:dyDescent="0.25">
      <c r="E306" s="9"/>
    </row>
    <row r="307" spans="5:5" ht="15.75" customHeight="1" x14ac:dyDescent="0.25">
      <c r="E307" s="9"/>
    </row>
    <row r="308" spans="5:5" ht="15.75" customHeight="1" x14ac:dyDescent="0.25">
      <c r="E308" s="9"/>
    </row>
    <row r="309" spans="5:5" ht="15.75" customHeight="1" x14ac:dyDescent="0.25">
      <c r="E309" s="9"/>
    </row>
    <row r="310" spans="5:5" ht="15.75" customHeight="1" x14ac:dyDescent="0.25">
      <c r="E310" s="9"/>
    </row>
    <row r="311" spans="5:5" ht="15.75" customHeight="1" x14ac:dyDescent="0.25">
      <c r="E311" s="9"/>
    </row>
    <row r="312" spans="5:5" ht="15.75" customHeight="1" x14ac:dyDescent="0.25">
      <c r="E312" s="9"/>
    </row>
    <row r="313" spans="5:5" ht="15.75" customHeight="1" x14ac:dyDescent="0.25">
      <c r="E313" s="9"/>
    </row>
    <row r="314" spans="5:5" ht="15.75" customHeight="1" x14ac:dyDescent="0.25">
      <c r="E314" s="9"/>
    </row>
    <row r="315" spans="5:5" ht="15.75" customHeight="1" x14ac:dyDescent="0.25">
      <c r="E315" s="9"/>
    </row>
    <row r="316" spans="5:5" ht="15.75" customHeight="1" x14ac:dyDescent="0.25">
      <c r="E316" s="9"/>
    </row>
    <row r="317" spans="5:5" ht="15.75" customHeight="1" x14ac:dyDescent="0.25">
      <c r="E317" s="9"/>
    </row>
    <row r="318" spans="5:5" ht="15.75" customHeight="1" x14ac:dyDescent="0.25">
      <c r="E318" s="9"/>
    </row>
    <row r="319" spans="5:5" ht="15.75" customHeight="1" x14ac:dyDescent="0.25">
      <c r="E319" s="9"/>
    </row>
    <row r="320" spans="5:5" ht="15.75" customHeight="1" x14ac:dyDescent="0.25">
      <c r="E320" s="9"/>
    </row>
    <row r="321" spans="5:5" ht="15.75" customHeight="1" x14ac:dyDescent="0.25">
      <c r="E321" s="9"/>
    </row>
    <row r="322" spans="5:5" ht="15.75" customHeight="1" x14ac:dyDescent="0.25">
      <c r="E322" s="9"/>
    </row>
    <row r="323" spans="5:5" ht="15.75" customHeight="1" x14ac:dyDescent="0.25">
      <c r="E323" s="9"/>
    </row>
    <row r="324" spans="5:5" ht="15.75" customHeight="1" x14ac:dyDescent="0.25">
      <c r="E324" s="9"/>
    </row>
    <row r="325" spans="5:5" ht="15.75" customHeight="1" x14ac:dyDescent="0.25">
      <c r="E325" s="9"/>
    </row>
    <row r="326" spans="5:5" ht="15.75" customHeight="1" x14ac:dyDescent="0.25">
      <c r="E326" s="9"/>
    </row>
    <row r="327" spans="5:5" ht="15.75" customHeight="1" x14ac:dyDescent="0.25">
      <c r="E327" s="9"/>
    </row>
    <row r="328" spans="5:5" ht="15.75" customHeight="1" x14ac:dyDescent="0.25">
      <c r="E328" s="9"/>
    </row>
    <row r="329" spans="5:5" ht="15.75" customHeight="1" x14ac:dyDescent="0.25">
      <c r="E329" s="9"/>
    </row>
    <row r="330" spans="5:5" ht="15.75" customHeight="1" x14ac:dyDescent="0.25">
      <c r="E330" s="9"/>
    </row>
    <row r="331" spans="5:5" ht="15.75" customHeight="1" x14ac:dyDescent="0.25">
      <c r="E331" s="9"/>
    </row>
    <row r="332" spans="5:5" ht="15.75" customHeight="1" x14ac:dyDescent="0.25">
      <c r="E332" s="9"/>
    </row>
    <row r="333" spans="5:5" ht="15.75" customHeight="1" x14ac:dyDescent="0.25">
      <c r="E333" s="9"/>
    </row>
    <row r="334" spans="5:5" ht="15.75" customHeight="1" x14ac:dyDescent="0.25">
      <c r="E334" s="9"/>
    </row>
    <row r="335" spans="5:5" ht="15.75" customHeight="1" x14ac:dyDescent="0.25">
      <c r="E335" s="9"/>
    </row>
    <row r="336" spans="5:5" ht="15.75" customHeight="1" x14ac:dyDescent="0.25">
      <c r="E336" s="9"/>
    </row>
    <row r="337" spans="5:5" ht="15.75" customHeight="1" x14ac:dyDescent="0.25">
      <c r="E337" s="9"/>
    </row>
    <row r="338" spans="5:5" ht="15.75" customHeight="1" x14ac:dyDescent="0.25">
      <c r="E338" s="9"/>
    </row>
    <row r="339" spans="5:5" ht="15.75" customHeight="1" x14ac:dyDescent="0.25">
      <c r="E339" s="9"/>
    </row>
    <row r="340" spans="5:5" ht="15.75" customHeight="1" x14ac:dyDescent="0.25">
      <c r="E340" s="9"/>
    </row>
    <row r="341" spans="5:5" ht="15.75" customHeight="1" x14ac:dyDescent="0.25">
      <c r="E341" s="9"/>
    </row>
    <row r="342" spans="5:5" ht="15.75" customHeight="1" x14ac:dyDescent="0.25">
      <c r="E342" s="9"/>
    </row>
    <row r="343" spans="5:5" ht="15.75" customHeight="1" x14ac:dyDescent="0.25">
      <c r="E343" s="9"/>
    </row>
    <row r="344" spans="5:5" ht="15.75" customHeight="1" x14ac:dyDescent="0.25">
      <c r="E344" s="9"/>
    </row>
    <row r="345" spans="5:5" ht="15.75" customHeight="1" x14ac:dyDescent="0.25">
      <c r="E345" s="9"/>
    </row>
    <row r="346" spans="5:5" ht="15.75" customHeight="1" x14ac:dyDescent="0.25">
      <c r="E346" s="9"/>
    </row>
    <row r="347" spans="5:5" ht="15.75" customHeight="1" x14ac:dyDescent="0.25">
      <c r="E347" s="9"/>
    </row>
    <row r="348" spans="5:5" ht="15.75" customHeight="1" x14ac:dyDescent="0.25">
      <c r="E348" s="9"/>
    </row>
    <row r="349" spans="5:5" ht="15.75" customHeight="1" x14ac:dyDescent="0.25">
      <c r="E349" s="9"/>
    </row>
    <row r="350" spans="5:5" ht="15.75" customHeight="1" x14ac:dyDescent="0.25">
      <c r="E350" s="9"/>
    </row>
    <row r="351" spans="5:5" ht="15.75" customHeight="1" x14ac:dyDescent="0.25">
      <c r="E351" s="9"/>
    </row>
    <row r="352" spans="5:5" ht="15.75" customHeight="1" x14ac:dyDescent="0.25">
      <c r="E352" s="9"/>
    </row>
    <row r="353" spans="5:5" ht="15.75" customHeight="1" x14ac:dyDescent="0.25">
      <c r="E353" s="9"/>
    </row>
    <row r="354" spans="5:5" ht="15.75" customHeight="1" x14ac:dyDescent="0.25">
      <c r="E354" s="9"/>
    </row>
    <row r="355" spans="5:5" ht="15.75" customHeight="1" x14ac:dyDescent="0.25">
      <c r="E355" s="9"/>
    </row>
    <row r="356" spans="5:5" ht="15.75" customHeight="1" x14ac:dyDescent="0.25">
      <c r="E356" s="9"/>
    </row>
    <row r="357" spans="5:5" ht="15.75" customHeight="1" x14ac:dyDescent="0.25">
      <c r="E357" s="9"/>
    </row>
    <row r="358" spans="5:5" ht="15.75" customHeight="1" x14ac:dyDescent="0.25">
      <c r="E358" s="9"/>
    </row>
    <row r="359" spans="5:5" ht="15.75" customHeight="1" x14ac:dyDescent="0.25">
      <c r="E359" s="9"/>
    </row>
    <row r="360" spans="5:5" ht="15.75" customHeight="1" x14ac:dyDescent="0.25">
      <c r="E360" s="9"/>
    </row>
    <row r="361" spans="5:5" ht="15.75" customHeight="1" x14ac:dyDescent="0.25">
      <c r="E361" s="9"/>
    </row>
    <row r="362" spans="5:5" ht="15.75" customHeight="1" x14ac:dyDescent="0.25">
      <c r="E362" s="9"/>
    </row>
    <row r="363" spans="5:5" ht="15.75" customHeight="1" x14ac:dyDescent="0.25">
      <c r="E363" s="9"/>
    </row>
    <row r="364" spans="5:5" ht="15.75" customHeight="1" x14ac:dyDescent="0.25">
      <c r="E364" s="9"/>
    </row>
    <row r="365" spans="5:5" ht="15.75" customHeight="1" x14ac:dyDescent="0.25">
      <c r="E365" s="9"/>
    </row>
    <row r="366" spans="5:5" ht="15.75" customHeight="1" x14ac:dyDescent="0.25">
      <c r="E366" s="9"/>
    </row>
    <row r="367" spans="5:5" ht="15.75" customHeight="1" x14ac:dyDescent="0.25">
      <c r="E367" s="9"/>
    </row>
    <row r="368" spans="5:5" ht="15.75" customHeight="1" x14ac:dyDescent="0.25">
      <c r="E368" s="9"/>
    </row>
    <row r="369" spans="5:5" ht="15.75" customHeight="1" x14ac:dyDescent="0.25">
      <c r="E369" s="9"/>
    </row>
    <row r="370" spans="5:5" ht="15.75" customHeight="1" x14ac:dyDescent="0.25">
      <c r="E370" s="9"/>
    </row>
    <row r="371" spans="5:5" ht="15.75" customHeight="1" x14ac:dyDescent="0.25">
      <c r="E371" s="9"/>
    </row>
    <row r="372" spans="5:5" ht="15.75" customHeight="1" x14ac:dyDescent="0.25">
      <c r="E372" s="9"/>
    </row>
    <row r="373" spans="5:5" ht="15.75" customHeight="1" x14ac:dyDescent="0.25">
      <c r="E373" s="9"/>
    </row>
    <row r="374" spans="5:5" ht="15.75" customHeight="1" x14ac:dyDescent="0.25">
      <c r="E374" s="9"/>
    </row>
    <row r="375" spans="5:5" ht="15.75" customHeight="1" x14ac:dyDescent="0.25">
      <c r="E375" s="9"/>
    </row>
    <row r="376" spans="5:5" ht="15.75" customHeight="1" x14ac:dyDescent="0.25">
      <c r="E376" s="9"/>
    </row>
    <row r="377" spans="5:5" ht="15.75" customHeight="1" x14ac:dyDescent="0.25">
      <c r="E377" s="9"/>
    </row>
    <row r="378" spans="5:5" ht="15.75" customHeight="1" x14ac:dyDescent="0.25">
      <c r="E378" s="9"/>
    </row>
    <row r="379" spans="5:5" ht="15.75" customHeight="1" x14ac:dyDescent="0.25">
      <c r="E379" s="9"/>
    </row>
    <row r="380" spans="5:5" ht="15.75" customHeight="1" x14ac:dyDescent="0.25">
      <c r="E380" s="9"/>
    </row>
    <row r="381" spans="5:5" ht="15.75" customHeight="1" x14ac:dyDescent="0.25">
      <c r="E381" s="9"/>
    </row>
    <row r="382" spans="5:5" ht="15.75" customHeight="1" x14ac:dyDescent="0.25">
      <c r="E382" s="9"/>
    </row>
    <row r="383" spans="5:5" ht="15.75" customHeight="1" x14ac:dyDescent="0.25">
      <c r="E383" s="9"/>
    </row>
    <row r="384" spans="5:5" ht="15.75" customHeight="1" x14ac:dyDescent="0.25">
      <c r="E384" s="9"/>
    </row>
    <row r="385" spans="5:5" ht="15.75" customHeight="1" x14ac:dyDescent="0.25">
      <c r="E385" s="9"/>
    </row>
    <row r="386" spans="5:5" ht="15.75" customHeight="1" x14ac:dyDescent="0.25">
      <c r="E386" s="9"/>
    </row>
    <row r="387" spans="5:5" ht="15.75" customHeight="1" x14ac:dyDescent="0.25">
      <c r="E387" s="9"/>
    </row>
    <row r="388" spans="5:5" ht="15.75" customHeight="1" x14ac:dyDescent="0.25">
      <c r="E388" s="9"/>
    </row>
    <row r="389" spans="5:5" ht="15.75" customHeight="1" x14ac:dyDescent="0.25">
      <c r="E389" s="9"/>
    </row>
    <row r="390" spans="5:5" ht="15.75" customHeight="1" x14ac:dyDescent="0.25">
      <c r="E390" s="9"/>
    </row>
    <row r="391" spans="5:5" ht="15.75" customHeight="1" x14ac:dyDescent="0.25">
      <c r="E391" s="9"/>
    </row>
    <row r="392" spans="5:5" ht="15.75" customHeight="1" x14ac:dyDescent="0.25">
      <c r="E392" s="9"/>
    </row>
    <row r="393" spans="5:5" ht="15.75" customHeight="1" x14ac:dyDescent="0.25">
      <c r="E393" s="9"/>
    </row>
    <row r="394" spans="5:5" ht="15.75" customHeight="1" x14ac:dyDescent="0.25">
      <c r="E394" s="9"/>
    </row>
    <row r="395" spans="5:5" ht="15.75" customHeight="1" x14ac:dyDescent="0.25">
      <c r="E395" s="9"/>
    </row>
    <row r="396" spans="5:5" ht="15.75" customHeight="1" x14ac:dyDescent="0.25">
      <c r="E396" s="9"/>
    </row>
    <row r="397" spans="5:5" ht="15.75" customHeight="1" x14ac:dyDescent="0.25">
      <c r="E397" s="9"/>
    </row>
    <row r="398" spans="5:5" ht="15.75" customHeight="1" x14ac:dyDescent="0.25">
      <c r="E398" s="9"/>
    </row>
    <row r="399" spans="5:5" ht="15.75" customHeight="1" x14ac:dyDescent="0.25">
      <c r="E399" s="9"/>
    </row>
    <row r="400" spans="5:5" ht="15.75" customHeight="1" x14ac:dyDescent="0.25">
      <c r="E400" s="9"/>
    </row>
    <row r="401" spans="5:5" ht="15.75" customHeight="1" x14ac:dyDescent="0.25">
      <c r="E401" s="9"/>
    </row>
    <row r="402" spans="5:5" ht="15.75" customHeight="1" x14ac:dyDescent="0.25">
      <c r="E402" s="9"/>
    </row>
    <row r="403" spans="5:5" ht="15.75" customHeight="1" x14ac:dyDescent="0.25">
      <c r="E403" s="9"/>
    </row>
    <row r="404" spans="5:5" ht="15.75" customHeight="1" x14ac:dyDescent="0.25">
      <c r="E404" s="9"/>
    </row>
    <row r="405" spans="5:5" ht="15.75" customHeight="1" x14ac:dyDescent="0.25">
      <c r="E405" s="9"/>
    </row>
    <row r="406" spans="5:5" ht="15.75" customHeight="1" x14ac:dyDescent="0.25">
      <c r="E406" s="9"/>
    </row>
    <row r="407" spans="5:5" ht="15.75" customHeight="1" x14ac:dyDescent="0.25">
      <c r="E407" s="9"/>
    </row>
    <row r="408" spans="5:5" ht="15.75" customHeight="1" x14ac:dyDescent="0.25">
      <c r="E408" s="9"/>
    </row>
    <row r="409" spans="5:5" ht="15.75" customHeight="1" x14ac:dyDescent="0.25">
      <c r="E409" s="9"/>
    </row>
    <row r="410" spans="5:5" ht="15.75" customHeight="1" x14ac:dyDescent="0.25">
      <c r="E410" s="9"/>
    </row>
    <row r="411" spans="5:5" ht="15.75" customHeight="1" x14ac:dyDescent="0.25">
      <c r="E411" s="9"/>
    </row>
    <row r="412" spans="5:5" ht="15.75" customHeight="1" x14ac:dyDescent="0.25">
      <c r="E412" s="9"/>
    </row>
    <row r="413" spans="5:5" ht="15.75" customHeight="1" x14ac:dyDescent="0.25">
      <c r="E413" s="9"/>
    </row>
    <row r="414" spans="5:5" ht="15.75" customHeight="1" x14ac:dyDescent="0.25">
      <c r="E414" s="9"/>
    </row>
    <row r="415" spans="5:5" ht="15.75" customHeight="1" x14ac:dyDescent="0.25">
      <c r="E415" s="9"/>
    </row>
    <row r="416" spans="5:5" ht="15.75" customHeight="1" x14ac:dyDescent="0.25">
      <c r="E416" s="9"/>
    </row>
    <row r="417" spans="5:5" ht="15.75" customHeight="1" x14ac:dyDescent="0.25">
      <c r="E417" s="9"/>
    </row>
    <row r="418" spans="5:5" ht="15.75" customHeight="1" x14ac:dyDescent="0.25">
      <c r="E418" s="9"/>
    </row>
    <row r="419" spans="5:5" ht="15.75" customHeight="1" x14ac:dyDescent="0.25">
      <c r="E419" s="9"/>
    </row>
    <row r="420" spans="5:5" ht="15.75" customHeight="1" x14ac:dyDescent="0.25">
      <c r="E420" s="9"/>
    </row>
    <row r="421" spans="5:5" ht="15.75" customHeight="1" x14ac:dyDescent="0.25">
      <c r="E421" s="9"/>
    </row>
    <row r="422" spans="5:5" ht="15.75" customHeight="1" x14ac:dyDescent="0.25">
      <c r="E422" s="9"/>
    </row>
    <row r="423" spans="5:5" ht="15.75" customHeight="1" x14ac:dyDescent="0.25">
      <c r="E423" s="9"/>
    </row>
    <row r="424" spans="5:5" ht="15.75" customHeight="1" x14ac:dyDescent="0.25">
      <c r="E424" s="9"/>
    </row>
    <row r="425" spans="5:5" ht="15.75" customHeight="1" x14ac:dyDescent="0.25">
      <c r="E425" s="9"/>
    </row>
    <row r="426" spans="5:5" ht="15.75" customHeight="1" x14ac:dyDescent="0.25">
      <c r="E426" s="9"/>
    </row>
    <row r="427" spans="5:5" ht="15.75" customHeight="1" x14ac:dyDescent="0.25">
      <c r="E427" s="9"/>
    </row>
    <row r="428" spans="5:5" ht="15.75" customHeight="1" x14ac:dyDescent="0.25">
      <c r="E428" s="9"/>
    </row>
    <row r="429" spans="5:5" ht="15.75" customHeight="1" x14ac:dyDescent="0.25">
      <c r="E429" s="9"/>
    </row>
    <row r="430" spans="5:5" ht="15.75" customHeight="1" x14ac:dyDescent="0.25">
      <c r="E430" s="9"/>
    </row>
    <row r="431" spans="5:5" ht="15.75" customHeight="1" x14ac:dyDescent="0.25">
      <c r="E431" s="9"/>
    </row>
    <row r="432" spans="5:5" ht="15.75" customHeight="1" x14ac:dyDescent="0.25">
      <c r="E432" s="9"/>
    </row>
    <row r="433" spans="5:5" ht="15.75" customHeight="1" x14ac:dyDescent="0.25">
      <c r="E433" s="9"/>
    </row>
    <row r="434" spans="5:5" ht="15.75" customHeight="1" x14ac:dyDescent="0.25">
      <c r="E434" s="9"/>
    </row>
    <row r="435" spans="5:5" ht="15.75" customHeight="1" x14ac:dyDescent="0.25">
      <c r="E435" s="9"/>
    </row>
    <row r="436" spans="5:5" ht="15.75" customHeight="1" x14ac:dyDescent="0.25">
      <c r="E436" s="9"/>
    </row>
    <row r="437" spans="5:5" ht="15.75" customHeight="1" x14ac:dyDescent="0.25">
      <c r="E437" s="9"/>
    </row>
    <row r="438" spans="5:5" ht="15.75" customHeight="1" x14ac:dyDescent="0.25">
      <c r="E438" s="9"/>
    </row>
    <row r="439" spans="5:5" ht="15.75" customHeight="1" x14ac:dyDescent="0.25">
      <c r="E439" s="9"/>
    </row>
    <row r="440" spans="5:5" ht="15.75" customHeight="1" x14ac:dyDescent="0.25">
      <c r="E440" s="9"/>
    </row>
    <row r="441" spans="5:5" ht="15.75" customHeight="1" x14ac:dyDescent="0.25">
      <c r="E441" s="9"/>
    </row>
    <row r="442" spans="5:5" ht="15.75" customHeight="1" x14ac:dyDescent="0.25">
      <c r="E442" s="9"/>
    </row>
    <row r="443" spans="5:5" ht="15.75" customHeight="1" x14ac:dyDescent="0.25">
      <c r="E443" s="9"/>
    </row>
    <row r="444" spans="5:5" ht="15.75" customHeight="1" x14ac:dyDescent="0.25">
      <c r="E444" s="9"/>
    </row>
    <row r="445" spans="5:5" ht="15.75" customHeight="1" x14ac:dyDescent="0.25">
      <c r="E445" s="9"/>
    </row>
    <row r="446" spans="5:5" ht="15.75" customHeight="1" x14ac:dyDescent="0.25">
      <c r="E446" s="9"/>
    </row>
    <row r="447" spans="5:5" ht="15.75" customHeight="1" x14ac:dyDescent="0.25">
      <c r="E447" s="9"/>
    </row>
    <row r="448" spans="5:5" ht="15.75" customHeight="1" x14ac:dyDescent="0.25">
      <c r="E448" s="9"/>
    </row>
    <row r="449" spans="5:5" ht="15.75" customHeight="1" x14ac:dyDescent="0.25">
      <c r="E449" s="9"/>
    </row>
    <row r="450" spans="5:5" ht="15.75" customHeight="1" x14ac:dyDescent="0.25">
      <c r="E450" s="9"/>
    </row>
    <row r="451" spans="5:5" ht="15.75" customHeight="1" x14ac:dyDescent="0.25">
      <c r="E451" s="9"/>
    </row>
    <row r="452" spans="5:5" ht="15.75" customHeight="1" x14ac:dyDescent="0.25">
      <c r="E452" s="9"/>
    </row>
    <row r="453" spans="5:5" ht="15.75" customHeight="1" x14ac:dyDescent="0.25">
      <c r="E453" s="9"/>
    </row>
    <row r="454" spans="5:5" ht="15.75" customHeight="1" x14ac:dyDescent="0.25">
      <c r="E454" s="9"/>
    </row>
    <row r="455" spans="5:5" ht="15.75" customHeight="1" x14ac:dyDescent="0.25">
      <c r="E455" s="9"/>
    </row>
    <row r="456" spans="5:5" ht="15.75" customHeight="1" x14ac:dyDescent="0.25">
      <c r="E456" s="9"/>
    </row>
    <row r="457" spans="5:5" ht="15.75" customHeight="1" x14ac:dyDescent="0.25">
      <c r="E457" s="9"/>
    </row>
    <row r="458" spans="5:5" ht="15.75" customHeight="1" x14ac:dyDescent="0.25">
      <c r="E458" s="9"/>
    </row>
    <row r="459" spans="5:5" ht="15.75" customHeight="1" x14ac:dyDescent="0.25">
      <c r="E459" s="9"/>
    </row>
    <row r="460" spans="5:5" ht="15.75" customHeight="1" x14ac:dyDescent="0.25">
      <c r="E460" s="9"/>
    </row>
    <row r="461" spans="5:5" ht="15.75" customHeight="1" x14ac:dyDescent="0.25">
      <c r="E461" s="9"/>
    </row>
    <row r="462" spans="5:5" ht="15.75" customHeight="1" x14ac:dyDescent="0.25">
      <c r="E462" s="9"/>
    </row>
    <row r="463" spans="5:5" ht="15.75" customHeight="1" x14ac:dyDescent="0.25">
      <c r="E463" s="9"/>
    </row>
    <row r="464" spans="5:5" ht="15.75" customHeight="1" x14ac:dyDescent="0.25">
      <c r="E464" s="9"/>
    </row>
    <row r="465" spans="5:5" ht="15.75" customHeight="1" x14ac:dyDescent="0.25">
      <c r="E465" s="9"/>
    </row>
    <row r="466" spans="5:5" ht="15.75" customHeight="1" x14ac:dyDescent="0.25">
      <c r="E466" s="9"/>
    </row>
    <row r="467" spans="5:5" ht="15.75" customHeight="1" x14ac:dyDescent="0.25">
      <c r="E467" s="9"/>
    </row>
    <row r="468" spans="5:5" ht="15.75" customHeight="1" x14ac:dyDescent="0.25">
      <c r="E468" s="9"/>
    </row>
    <row r="469" spans="5:5" ht="15.75" customHeight="1" x14ac:dyDescent="0.25">
      <c r="E469" s="9"/>
    </row>
    <row r="470" spans="5:5" ht="15.75" customHeight="1" x14ac:dyDescent="0.25">
      <c r="E470" s="9"/>
    </row>
    <row r="471" spans="5:5" ht="15.75" customHeight="1" x14ac:dyDescent="0.25">
      <c r="E471" s="9"/>
    </row>
    <row r="472" spans="5:5" ht="15.75" customHeight="1" x14ac:dyDescent="0.25">
      <c r="E472" s="9"/>
    </row>
    <row r="473" spans="5:5" ht="15.75" customHeight="1" x14ac:dyDescent="0.25">
      <c r="E473" s="9"/>
    </row>
    <row r="474" spans="5:5" ht="15.75" customHeight="1" x14ac:dyDescent="0.25">
      <c r="E474" s="9"/>
    </row>
    <row r="475" spans="5:5" ht="15.75" customHeight="1" x14ac:dyDescent="0.25">
      <c r="E475" s="9"/>
    </row>
    <row r="476" spans="5:5" ht="15.75" customHeight="1" x14ac:dyDescent="0.25">
      <c r="E476" s="9"/>
    </row>
    <row r="477" spans="5:5" ht="15.75" customHeight="1" x14ac:dyDescent="0.25">
      <c r="E477" s="9"/>
    </row>
    <row r="478" spans="5:5" ht="15.75" customHeight="1" x14ac:dyDescent="0.25">
      <c r="E478" s="9"/>
    </row>
    <row r="479" spans="5:5" ht="15.75" customHeight="1" x14ac:dyDescent="0.25">
      <c r="E479" s="9"/>
    </row>
    <row r="480" spans="5:5" ht="15.75" customHeight="1" x14ac:dyDescent="0.25">
      <c r="E480" s="9"/>
    </row>
    <row r="481" spans="5:5" ht="15.75" customHeight="1" x14ac:dyDescent="0.25">
      <c r="E481" s="9"/>
    </row>
    <row r="482" spans="5:5" ht="15.75" customHeight="1" x14ac:dyDescent="0.25">
      <c r="E482" s="9"/>
    </row>
    <row r="483" spans="5:5" ht="15.75" customHeight="1" x14ac:dyDescent="0.25">
      <c r="E483" s="9"/>
    </row>
    <row r="484" spans="5:5" ht="15.75" customHeight="1" x14ac:dyDescent="0.25">
      <c r="E484" s="9"/>
    </row>
    <row r="485" spans="5:5" ht="15.75" customHeight="1" x14ac:dyDescent="0.25">
      <c r="E485" s="9"/>
    </row>
    <row r="486" spans="5:5" ht="15.75" customHeight="1" x14ac:dyDescent="0.25">
      <c r="E486" s="9"/>
    </row>
    <row r="487" spans="5:5" ht="15.75" customHeight="1" x14ac:dyDescent="0.25">
      <c r="E487" s="9"/>
    </row>
    <row r="488" spans="5:5" ht="15.75" customHeight="1" x14ac:dyDescent="0.25">
      <c r="E488" s="9"/>
    </row>
    <row r="489" spans="5:5" ht="15.75" customHeight="1" x14ac:dyDescent="0.25">
      <c r="E489" s="9"/>
    </row>
    <row r="490" spans="5:5" ht="15.75" customHeight="1" x14ac:dyDescent="0.25">
      <c r="E490" s="9"/>
    </row>
    <row r="491" spans="5:5" ht="15.75" customHeight="1" x14ac:dyDescent="0.25">
      <c r="E491" s="9"/>
    </row>
    <row r="492" spans="5:5" ht="15.75" customHeight="1" x14ac:dyDescent="0.25">
      <c r="E492" s="9"/>
    </row>
    <row r="493" spans="5:5" ht="15.75" customHeight="1" x14ac:dyDescent="0.25">
      <c r="E493" s="9"/>
    </row>
    <row r="494" spans="5:5" ht="15.75" customHeight="1" x14ac:dyDescent="0.25">
      <c r="E494" s="9"/>
    </row>
    <row r="495" spans="5:5" ht="15.75" customHeight="1" x14ac:dyDescent="0.25">
      <c r="E495" s="9"/>
    </row>
    <row r="496" spans="5:5" ht="15.75" customHeight="1" x14ac:dyDescent="0.25">
      <c r="E496" s="9"/>
    </row>
    <row r="497" spans="5:5" ht="15.75" customHeight="1" x14ac:dyDescent="0.25">
      <c r="E497" s="9"/>
    </row>
    <row r="498" spans="5:5" ht="15.75" customHeight="1" x14ac:dyDescent="0.25">
      <c r="E498" s="9"/>
    </row>
    <row r="499" spans="5:5" ht="15.75" customHeight="1" x14ac:dyDescent="0.25">
      <c r="E499" s="9"/>
    </row>
    <row r="500" spans="5:5" ht="15.75" customHeight="1" x14ac:dyDescent="0.25">
      <c r="E500" s="9"/>
    </row>
    <row r="501" spans="5:5" ht="15.75" customHeight="1" x14ac:dyDescent="0.25">
      <c r="E501" s="9"/>
    </row>
    <row r="502" spans="5:5" ht="15.75" customHeight="1" x14ac:dyDescent="0.25">
      <c r="E502" s="9"/>
    </row>
    <row r="503" spans="5:5" ht="15.75" customHeight="1" x14ac:dyDescent="0.25">
      <c r="E503" s="9"/>
    </row>
    <row r="504" spans="5:5" ht="15.75" customHeight="1" x14ac:dyDescent="0.25">
      <c r="E504" s="9"/>
    </row>
    <row r="505" spans="5:5" ht="15.75" customHeight="1" x14ac:dyDescent="0.25">
      <c r="E505" s="9"/>
    </row>
    <row r="506" spans="5:5" ht="15.75" customHeight="1" x14ac:dyDescent="0.25">
      <c r="E506" s="9"/>
    </row>
    <row r="507" spans="5:5" ht="15.75" customHeight="1" x14ac:dyDescent="0.25">
      <c r="E507" s="9"/>
    </row>
    <row r="508" spans="5:5" ht="15.75" customHeight="1" x14ac:dyDescent="0.25">
      <c r="E508" s="9"/>
    </row>
    <row r="509" spans="5:5" ht="15.75" customHeight="1" x14ac:dyDescent="0.25">
      <c r="E509" s="9"/>
    </row>
    <row r="510" spans="5:5" ht="15.75" customHeight="1" x14ac:dyDescent="0.25">
      <c r="E510" s="9"/>
    </row>
    <row r="511" spans="5:5" ht="15.75" customHeight="1" x14ac:dyDescent="0.25">
      <c r="E511" s="9"/>
    </row>
    <row r="512" spans="5:5" ht="15.75" customHeight="1" x14ac:dyDescent="0.25">
      <c r="E512" s="9"/>
    </row>
    <row r="513" spans="5:5" ht="15.75" customHeight="1" x14ac:dyDescent="0.25">
      <c r="E513" s="9"/>
    </row>
    <row r="514" spans="5:5" ht="15.75" customHeight="1" x14ac:dyDescent="0.25">
      <c r="E514" s="9"/>
    </row>
    <row r="515" spans="5:5" ht="15.75" customHeight="1" x14ac:dyDescent="0.25">
      <c r="E515" s="9"/>
    </row>
    <row r="516" spans="5:5" ht="15.75" customHeight="1" x14ac:dyDescent="0.25">
      <c r="E516" s="9"/>
    </row>
    <row r="517" spans="5:5" ht="15.75" customHeight="1" x14ac:dyDescent="0.25">
      <c r="E517" s="9"/>
    </row>
    <row r="518" spans="5:5" ht="15.75" customHeight="1" x14ac:dyDescent="0.25">
      <c r="E518" s="9"/>
    </row>
    <row r="519" spans="5:5" ht="15.75" customHeight="1" x14ac:dyDescent="0.25">
      <c r="E519" s="9"/>
    </row>
    <row r="520" spans="5:5" ht="15.75" customHeight="1" x14ac:dyDescent="0.25">
      <c r="E520" s="9"/>
    </row>
    <row r="521" spans="5:5" ht="15.75" customHeight="1" x14ac:dyDescent="0.25">
      <c r="E521" s="9"/>
    </row>
    <row r="522" spans="5:5" ht="15.75" customHeight="1" x14ac:dyDescent="0.25">
      <c r="E522" s="9"/>
    </row>
    <row r="523" spans="5:5" ht="15.75" customHeight="1" x14ac:dyDescent="0.25">
      <c r="E523" s="9"/>
    </row>
    <row r="524" spans="5:5" ht="15.75" customHeight="1" x14ac:dyDescent="0.25">
      <c r="E524" s="9"/>
    </row>
    <row r="525" spans="5:5" ht="15.75" customHeight="1" x14ac:dyDescent="0.25">
      <c r="E525" s="9"/>
    </row>
    <row r="526" spans="5:5" ht="15.75" customHeight="1" x14ac:dyDescent="0.25">
      <c r="E526" s="9"/>
    </row>
    <row r="527" spans="5:5" ht="15.75" customHeight="1" x14ac:dyDescent="0.25">
      <c r="E527" s="9"/>
    </row>
    <row r="528" spans="5:5" ht="15.75" customHeight="1" x14ac:dyDescent="0.25">
      <c r="E528" s="9"/>
    </row>
    <row r="529" spans="5:5" ht="15.75" customHeight="1" x14ac:dyDescent="0.25">
      <c r="E529" s="9"/>
    </row>
    <row r="530" spans="5:5" ht="15.75" customHeight="1" x14ac:dyDescent="0.25">
      <c r="E530" s="9"/>
    </row>
    <row r="531" spans="5:5" ht="15.75" customHeight="1" x14ac:dyDescent="0.25">
      <c r="E531" s="9"/>
    </row>
    <row r="532" spans="5:5" ht="15.75" customHeight="1" x14ac:dyDescent="0.25">
      <c r="E532" s="9"/>
    </row>
    <row r="533" spans="5:5" ht="15.75" customHeight="1" x14ac:dyDescent="0.25">
      <c r="E533" s="9"/>
    </row>
    <row r="534" spans="5:5" ht="15.75" customHeight="1" x14ac:dyDescent="0.25">
      <c r="E534" s="9"/>
    </row>
    <row r="535" spans="5:5" ht="15.75" customHeight="1" x14ac:dyDescent="0.25">
      <c r="E535" s="9"/>
    </row>
    <row r="536" spans="5:5" ht="15.75" customHeight="1" x14ac:dyDescent="0.25">
      <c r="E536" s="9"/>
    </row>
    <row r="537" spans="5:5" ht="15.75" customHeight="1" x14ac:dyDescent="0.25">
      <c r="E537" s="9"/>
    </row>
    <row r="538" spans="5:5" ht="15.75" customHeight="1" x14ac:dyDescent="0.25">
      <c r="E538" s="9"/>
    </row>
    <row r="539" spans="5:5" ht="15.75" customHeight="1" x14ac:dyDescent="0.25">
      <c r="E539" s="9"/>
    </row>
    <row r="540" spans="5:5" ht="15.75" customHeight="1" x14ac:dyDescent="0.25">
      <c r="E540" s="9"/>
    </row>
    <row r="541" spans="5:5" ht="15.75" customHeight="1" x14ac:dyDescent="0.25">
      <c r="E541" s="9"/>
    </row>
    <row r="542" spans="5:5" ht="15.75" customHeight="1" x14ac:dyDescent="0.25">
      <c r="E542" s="9"/>
    </row>
    <row r="543" spans="5:5" ht="15.75" customHeight="1" x14ac:dyDescent="0.25">
      <c r="E543" s="9"/>
    </row>
    <row r="544" spans="5:5" ht="15.75" customHeight="1" x14ac:dyDescent="0.25">
      <c r="E544" s="9"/>
    </row>
    <row r="545" spans="5:5" ht="15.75" customHeight="1" x14ac:dyDescent="0.25">
      <c r="E545" s="9"/>
    </row>
    <row r="546" spans="5:5" ht="15.75" customHeight="1" x14ac:dyDescent="0.25">
      <c r="E546" s="9"/>
    </row>
    <row r="547" spans="5:5" ht="15.75" customHeight="1" x14ac:dyDescent="0.25">
      <c r="E547" s="9"/>
    </row>
    <row r="548" spans="5:5" ht="15.75" customHeight="1" x14ac:dyDescent="0.25">
      <c r="E548" s="9"/>
    </row>
    <row r="549" spans="5:5" ht="15.75" customHeight="1" x14ac:dyDescent="0.25">
      <c r="E549" s="9"/>
    </row>
    <row r="550" spans="5:5" ht="15.75" customHeight="1" x14ac:dyDescent="0.25">
      <c r="E550" s="9"/>
    </row>
    <row r="551" spans="5:5" ht="15.75" customHeight="1" x14ac:dyDescent="0.25">
      <c r="E551" s="9"/>
    </row>
    <row r="552" spans="5:5" ht="15.75" customHeight="1" x14ac:dyDescent="0.25">
      <c r="E552" s="9"/>
    </row>
    <row r="553" spans="5:5" ht="15.75" customHeight="1" x14ac:dyDescent="0.25">
      <c r="E553" s="9"/>
    </row>
    <row r="554" spans="5:5" ht="15.75" customHeight="1" x14ac:dyDescent="0.25">
      <c r="E554" s="9"/>
    </row>
    <row r="555" spans="5:5" ht="15.75" customHeight="1" x14ac:dyDescent="0.25">
      <c r="E555" s="9"/>
    </row>
    <row r="556" spans="5:5" ht="15.75" customHeight="1" x14ac:dyDescent="0.25">
      <c r="E556" s="9"/>
    </row>
    <row r="557" spans="5:5" ht="15.75" customHeight="1" x14ac:dyDescent="0.25">
      <c r="E557" s="9"/>
    </row>
    <row r="558" spans="5:5" ht="15.75" customHeight="1" x14ac:dyDescent="0.25">
      <c r="E558" s="9"/>
    </row>
    <row r="559" spans="5:5" ht="15.75" customHeight="1" x14ac:dyDescent="0.25">
      <c r="E559" s="9"/>
    </row>
    <row r="560" spans="5:5" ht="15.75" customHeight="1" x14ac:dyDescent="0.25">
      <c r="E560" s="9"/>
    </row>
    <row r="561" spans="5:5" ht="15.75" customHeight="1" x14ac:dyDescent="0.25">
      <c r="E561" s="9"/>
    </row>
    <row r="562" spans="5:5" ht="15.75" customHeight="1" x14ac:dyDescent="0.25">
      <c r="E562" s="9"/>
    </row>
    <row r="563" spans="5:5" ht="15.75" customHeight="1" x14ac:dyDescent="0.25">
      <c r="E563" s="9"/>
    </row>
    <row r="564" spans="5:5" ht="15.75" customHeight="1" x14ac:dyDescent="0.25">
      <c r="E564" s="9"/>
    </row>
    <row r="565" spans="5:5" ht="15.75" customHeight="1" x14ac:dyDescent="0.25">
      <c r="E565" s="9"/>
    </row>
    <row r="566" spans="5:5" ht="15.75" customHeight="1" x14ac:dyDescent="0.25">
      <c r="E566" s="9"/>
    </row>
    <row r="567" spans="5:5" ht="15.75" customHeight="1" x14ac:dyDescent="0.25">
      <c r="E567" s="9"/>
    </row>
    <row r="568" spans="5:5" ht="15.75" customHeight="1" x14ac:dyDescent="0.25">
      <c r="E568" s="9"/>
    </row>
    <row r="569" spans="5:5" ht="15.75" customHeight="1" x14ac:dyDescent="0.25">
      <c r="E569" s="9"/>
    </row>
    <row r="570" spans="5:5" ht="15.75" customHeight="1" x14ac:dyDescent="0.25">
      <c r="E570" s="9"/>
    </row>
    <row r="571" spans="5:5" ht="15.75" customHeight="1" x14ac:dyDescent="0.25">
      <c r="E571" s="9"/>
    </row>
    <row r="572" spans="5:5" ht="15.75" customHeight="1" x14ac:dyDescent="0.25">
      <c r="E572" s="9"/>
    </row>
    <row r="573" spans="5:5" ht="15.75" customHeight="1" x14ac:dyDescent="0.25">
      <c r="E573" s="9"/>
    </row>
    <row r="574" spans="5:5" ht="15.75" customHeight="1" x14ac:dyDescent="0.25">
      <c r="E574" s="9"/>
    </row>
    <row r="575" spans="5:5" ht="15.75" customHeight="1" x14ac:dyDescent="0.25">
      <c r="E575" s="9"/>
    </row>
    <row r="576" spans="5:5" ht="15.75" customHeight="1" x14ac:dyDescent="0.25">
      <c r="E576" s="9"/>
    </row>
    <row r="577" spans="5:5" ht="15.75" customHeight="1" x14ac:dyDescent="0.25">
      <c r="E577" s="9"/>
    </row>
    <row r="578" spans="5:5" ht="15.75" customHeight="1" x14ac:dyDescent="0.25">
      <c r="E578" s="9"/>
    </row>
    <row r="579" spans="5:5" ht="15.75" customHeight="1" x14ac:dyDescent="0.25">
      <c r="E579" s="9"/>
    </row>
    <row r="580" spans="5:5" ht="15.75" customHeight="1" x14ac:dyDescent="0.25">
      <c r="E580" s="9"/>
    </row>
    <row r="581" spans="5:5" ht="15.75" customHeight="1" x14ac:dyDescent="0.25">
      <c r="E581" s="9"/>
    </row>
    <row r="582" spans="5:5" ht="15.75" customHeight="1" x14ac:dyDescent="0.25">
      <c r="E582" s="9"/>
    </row>
    <row r="583" spans="5:5" ht="15.75" customHeight="1" x14ac:dyDescent="0.25">
      <c r="E583" s="9"/>
    </row>
    <row r="584" spans="5:5" ht="15.75" customHeight="1" x14ac:dyDescent="0.25">
      <c r="E584" s="9"/>
    </row>
    <row r="585" spans="5:5" ht="15.75" customHeight="1" x14ac:dyDescent="0.25">
      <c r="E585" s="9"/>
    </row>
    <row r="586" spans="5:5" ht="15.75" customHeight="1" x14ac:dyDescent="0.25">
      <c r="E586" s="9"/>
    </row>
    <row r="587" spans="5:5" ht="15.75" customHeight="1" x14ac:dyDescent="0.25">
      <c r="E587" s="9"/>
    </row>
    <row r="588" spans="5:5" ht="15.75" customHeight="1" x14ac:dyDescent="0.25">
      <c r="E588" s="9"/>
    </row>
    <row r="589" spans="5:5" ht="15.75" customHeight="1" x14ac:dyDescent="0.25">
      <c r="E589" s="9"/>
    </row>
    <row r="590" spans="5:5" ht="15.75" customHeight="1" x14ac:dyDescent="0.25">
      <c r="E590" s="9"/>
    </row>
    <row r="591" spans="5:5" ht="15.75" customHeight="1" x14ac:dyDescent="0.25">
      <c r="E591" s="9"/>
    </row>
    <row r="592" spans="5:5" ht="15.75" customHeight="1" x14ac:dyDescent="0.25">
      <c r="E592" s="9"/>
    </row>
    <row r="593" spans="5:5" ht="15.75" customHeight="1" x14ac:dyDescent="0.25">
      <c r="E593" s="9"/>
    </row>
    <row r="594" spans="5:5" ht="15.75" customHeight="1" x14ac:dyDescent="0.25">
      <c r="E594" s="9"/>
    </row>
    <row r="595" spans="5:5" ht="15.75" customHeight="1" x14ac:dyDescent="0.25">
      <c r="E595" s="9"/>
    </row>
    <row r="596" spans="5:5" ht="15.75" customHeight="1" x14ac:dyDescent="0.25">
      <c r="E596" s="9"/>
    </row>
    <row r="597" spans="5:5" ht="15.75" customHeight="1" x14ac:dyDescent="0.25">
      <c r="E597" s="9"/>
    </row>
    <row r="598" spans="5:5" ht="15.75" customHeight="1" x14ac:dyDescent="0.25">
      <c r="E598" s="9"/>
    </row>
    <row r="599" spans="5:5" ht="15.75" customHeight="1" x14ac:dyDescent="0.25">
      <c r="E599" s="9"/>
    </row>
    <row r="600" spans="5:5" ht="15.75" customHeight="1" x14ac:dyDescent="0.25">
      <c r="E600" s="9"/>
    </row>
    <row r="601" spans="5:5" ht="15.75" customHeight="1" x14ac:dyDescent="0.25">
      <c r="E601" s="9"/>
    </row>
    <row r="602" spans="5:5" ht="15.75" customHeight="1" x14ac:dyDescent="0.25">
      <c r="E602" s="9"/>
    </row>
    <row r="603" spans="5:5" ht="15.75" customHeight="1" x14ac:dyDescent="0.25">
      <c r="E603" s="9"/>
    </row>
    <row r="604" spans="5:5" ht="15.75" customHeight="1" x14ac:dyDescent="0.25">
      <c r="E604" s="9"/>
    </row>
    <row r="605" spans="5:5" ht="15.75" customHeight="1" x14ac:dyDescent="0.25">
      <c r="E605" s="9"/>
    </row>
    <row r="606" spans="5:5" ht="15.75" customHeight="1" x14ac:dyDescent="0.25">
      <c r="E606" s="9"/>
    </row>
    <row r="607" spans="5:5" ht="15.75" customHeight="1" x14ac:dyDescent="0.25">
      <c r="E607" s="9"/>
    </row>
    <row r="608" spans="5:5" ht="15.75" customHeight="1" x14ac:dyDescent="0.25">
      <c r="E608" s="9"/>
    </row>
    <row r="609" spans="5:5" ht="15.75" customHeight="1" x14ac:dyDescent="0.25">
      <c r="E609" s="9"/>
    </row>
    <row r="610" spans="5:5" ht="15.75" customHeight="1" x14ac:dyDescent="0.25">
      <c r="E610" s="9"/>
    </row>
    <row r="611" spans="5:5" ht="15.75" customHeight="1" x14ac:dyDescent="0.25">
      <c r="E611" s="9"/>
    </row>
    <row r="612" spans="5:5" ht="15.75" customHeight="1" x14ac:dyDescent="0.25">
      <c r="E612" s="9"/>
    </row>
    <row r="613" spans="5:5" ht="15.75" customHeight="1" x14ac:dyDescent="0.25">
      <c r="E613" s="9"/>
    </row>
    <row r="614" spans="5:5" ht="15.75" customHeight="1" x14ac:dyDescent="0.25">
      <c r="E614" s="9"/>
    </row>
    <row r="615" spans="5:5" ht="15.75" customHeight="1" x14ac:dyDescent="0.25">
      <c r="E615" s="9"/>
    </row>
    <row r="616" spans="5:5" ht="15.75" customHeight="1" x14ac:dyDescent="0.25">
      <c r="E616" s="9"/>
    </row>
    <row r="617" spans="5:5" ht="15.75" customHeight="1" x14ac:dyDescent="0.25">
      <c r="E617" s="9"/>
    </row>
    <row r="618" spans="5:5" ht="15.75" customHeight="1" x14ac:dyDescent="0.25">
      <c r="E618" s="9"/>
    </row>
    <row r="619" spans="5:5" ht="15.75" customHeight="1" x14ac:dyDescent="0.25">
      <c r="E619" s="9"/>
    </row>
    <row r="620" spans="5:5" ht="15.75" customHeight="1" x14ac:dyDescent="0.25">
      <c r="E620" s="9"/>
    </row>
    <row r="621" spans="5:5" ht="15.75" customHeight="1" x14ac:dyDescent="0.25">
      <c r="E621" s="9"/>
    </row>
    <row r="622" spans="5:5" ht="15.75" customHeight="1" x14ac:dyDescent="0.25">
      <c r="E622" s="9"/>
    </row>
    <row r="623" spans="5:5" ht="15.75" customHeight="1" x14ac:dyDescent="0.25">
      <c r="E623" s="9"/>
    </row>
    <row r="624" spans="5:5" ht="15.75" customHeight="1" x14ac:dyDescent="0.25">
      <c r="E624" s="9"/>
    </row>
    <row r="625" spans="5:5" ht="15.75" customHeight="1" x14ac:dyDescent="0.25">
      <c r="E625" s="9"/>
    </row>
    <row r="626" spans="5:5" ht="15.75" customHeight="1" x14ac:dyDescent="0.25">
      <c r="E626" s="9"/>
    </row>
    <row r="627" spans="5:5" ht="15.75" customHeight="1" x14ac:dyDescent="0.25">
      <c r="E627" s="9"/>
    </row>
    <row r="628" spans="5:5" ht="15.75" customHeight="1" x14ac:dyDescent="0.25">
      <c r="E628" s="9"/>
    </row>
    <row r="629" spans="5:5" ht="15.75" customHeight="1" x14ac:dyDescent="0.25">
      <c r="E629" s="9"/>
    </row>
    <row r="630" spans="5:5" ht="15.75" customHeight="1" x14ac:dyDescent="0.25">
      <c r="E630" s="9"/>
    </row>
    <row r="631" spans="5:5" ht="15.75" customHeight="1" x14ac:dyDescent="0.25">
      <c r="E631" s="9"/>
    </row>
    <row r="632" spans="5:5" ht="15.75" customHeight="1" x14ac:dyDescent="0.25">
      <c r="E632" s="9"/>
    </row>
    <row r="633" spans="5:5" ht="15.75" customHeight="1" x14ac:dyDescent="0.25">
      <c r="E633" s="9"/>
    </row>
    <row r="634" spans="5:5" ht="15.75" customHeight="1" x14ac:dyDescent="0.25">
      <c r="E634" s="9"/>
    </row>
    <row r="635" spans="5:5" ht="15.75" customHeight="1" x14ac:dyDescent="0.25">
      <c r="E635" s="9"/>
    </row>
    <row r="636" spans="5:5" ht="15.75" customHeight="1" x14ac:dyDescent="0.25">
      <c r="E636" s="9"/>
    </row>
    <row r="637" spans="5:5" ht="15.75" customHeight="1" x14ac:dyDescent="0.25">
      <c r="E637" s="9"/>
    </row>
    <row r="638" spans="5:5" ht="15.75" customHeight="1" x14ac:dyDescent="0.25">
      <c r="E638" s="9"/>
    </row>
    <row r="639" spans="5:5" ht="15.75" customHeight="1" x14ac:dyDescent="0.25">
      <c r="E639" s="9"/>
    </row>
    <row r="640" spans="5:5" ht="15.75" customHeight="1" x14ac:dyDescent="0.25">
      <c r="E640" s="9"/>
    </row>
    <row r="641" spans="5:5" ht="15.75" customHeight="1" x14ac:dyDescent="0.25">
      <c r="E641" s="9"/>
    </row>
    <row r="642" spans="5:5" ht="15.75" customHeight="1" x14ac:dyDescent="0.25">
      <c r="E642" s="9"/>
    </row>
    <row r="643" spans="5:5" ht="15.75" customHeight="1" x14ac:dyDescent="0.25">
      <c r="E643" s="9"/>
    </row>
    <row r="644" spans="5:5" ht="15.75" customHeight="1" x14ac:dyDescent="0.25">
      <c r="E644" s="9"/>
    </row>
    <row r="645" spans="5:5" ht="15.75" customHeight="1" x14ac:dyDescent="0.25">
      <c r="E645" s="9"/>
    </row>
    <row r="646" spans="5:5" ht="15.75" customHeight="1" x14ac:dyDescent="0.25">
      <c r="E646" s="9"/>
    </row>
    <row r="647" spans="5:5" ht="15.75" customHeight="1" x14ac:dyDescent="0.25">
      <c r="E647" s="9"/>
    </row>
    <row r="648" spans="5:5" ht="15.75" customHeight="1" x14ac:dyDescent="0.25">
      <c r="E648" s="9"/>
    </row>
    <row r="649" spans="5:5" ht="15.75" customHeight="1" x14ac:dyDescent="0.25">
      <c r="E649" s="9"/>
    </row>
    <row r="650" spans="5:5" ht="15.75" customHeight="1" x14ac:dyDescent="0.25">
      <c r="E650" s="9"/>
    </row>
    <row r="651" spans="5:5" ht="15.75" customHeight="1" x14ac:dyDescent="0.25">
      <c r="E651" s="9"/>
    </row>
    <row r="652" spans="5:5" ht="15.75" customHeight="1" x14ac:dyDescent="0.25">
      <c r="E652" s="9"/>
    </row>
    <row r="653" spans="5:5" ht="15.75" customHeight="1" x14ac:dyDescent="0.25">
      <c r="E653" s="9"/>
    </row>
    <row r="654" spans="5:5" ht="15.75" customHeight="1" x14ac:dyDescent="0.25">
      <c r="E654" s="9"/>
    </row>
    <row r="655" spans="5:5" ht="15.75" customHeight="1" x14ac:dyDescent="0.25">
      <c r="E655" s="9"/>
    </row>
    <row r="656" spans="5:5" ht="15.75" customHeight="1" x14ac:dyDescent="0.25">
      <c r="E656" s="9"/>
    </row>
    <row r="657" spans="5:5" ht="15.75" customHeight="1" x14ac:dyDescent="0.25">
      <c r="E657" s="9"/>
    </row>
    <row r="658" spans="5:5" ht="15.75" customHeight="1" x14ac:dyDescent="0.25">
      <c r="E658" s="9"/>
    </row>
    <row r="659" spans="5:5" ht="15.75" customHeight="1" x14ac:dyDescent="0.25">
      <c r="E659" s="9"/>
    </row>
    <row r="660" spans="5:5" ht="15.75" customHeight="1" x14ac:dyDescent="0.25">
      <c r="E660" s="9"/>
    </row>
    <row r="661" spans="5:5" ht="15.75" customHeight="1" x14ac:dyDescent="0.25">
      <c r="E661" s="9"/>
    </row>
    <row r="662" spans="5:5" ht="15.75" customHeight="1" x14ac:dyDescent="0.25">
      <c r="E662" s="9"/>
    </row>
    <row r="663" spans="5:5" ht="15.75" customHeight="1" x14ac:dyDescent="0.25">
      <c r="E663" s="9"/>
    </row>
    <row r="664" spans="5:5" ht="15.75" customHeight="1" x14ac:dyDescent="0.25">
      <c r="E664" s="9"/>
    </row>
    <row r="665" spans="5:5" ht="15.75" customHeight="1" x14ac:dyDescent="0.25">
      <c r="E665" s="9"/>
    </row>
    <row r="666" spans="5:5" ht="15.75" customHeight="1" x14ac:dyDescent="0.25">
      <c r="E666" s="9"/>
    </row>
    <row r="667" spans="5:5" ht="15.75" customHeight="1" x14ac:dyDescent="0.25">
      <c r="E667" s="9"/>
    </row>
    <row r="668" spans="5:5" ht="15.75" customHeight="1" x14ac:dyDescent="0.25">
      <c r="E668" s="9"/>
    </row>
    <row r="669" spans="5:5" ht="15.75" customHeight="1" x14ac:dyDescent="0.25">
      <c r="E669" s="9"/>
    </row>
    <row r="670" spans="5:5" ht="15.75" customHeight="1" x14ac:dyDescent="0.25">
      <c r="E670" s="9"/>
    </row>
    <row r="671" spans="5:5" ht="15.75" customHeight="1" x14ac:dyDescent="0.25">
      <c r="E671" s="9"/>
    </row>
    <row r="672" spans="5:5" ht="15.75" customHeight="1" x14ac:dyDescent="0.25">
      <c r="E672" s="9"/>
    </row>
    <row r="673" spans="5:5" ht="15.75" customHeight="1" x14ac:dyDescent="0.25">
      <c r="E673" s="9"/>
    </row>
    <row r="674" spans="5:5" ht="15.75" customHeight="1" x14ac:dyDescent="0.25">
      <c r="E674" s="9"/>
    </row>
    <row r="675" spans="5:5" ht="15.75" customHeight="1" x14ac:dyDescent="0.25">
      <c r="E675" s="9"/>
    </row>
    <row r="676" spans="5:5" ht="15.75" customHeight="1" x14ac:dyDescent="0.25">
      <c r="E676" s="9"/>
    </row>
    <row r="677" spans="5:5" ht="15.75" customHeight="1" x14ac:dyDescent="0.25">
      <c r="E677" s="9"/>
    </row>
    <row r="678" spans="5:5" ht="15.75" customHeight="1" x14ac:dyDescent="0.25">
      <c r="E678" s="9"/>
    </row>
    <row r="679" spans="5:5" ht="15.75" customHeight="1" x14ac:dyDescent="0.25">
      <c r="E679" s="9"/>
    </row>
    <row r="680" spans="5:5" ht="15.75" customHeight="1" x14ac:dyDescent="0.25">
      <c r="E680" s="9"/>
    </row>
    <row r="681" spans="5:5" ht="15.75" customHeight="1" x14ac:dyDescent="0.25">
      <c r="E681" s="9"/>
    </row>
    <row r="682" spans="5:5" ht="15.75" customHeight="1" x14ac:dyDescent="0.25">
      <c r="E682" s="9"/>
    </row>
    <row r="683" spans="5:5" ht="15.75" customHeight="1" x14ac:dyDescent="0.25">
      <c r="E683" s="9"/>
    </row>
    <row r="684" spans="5:5" ht="15.75" customHeight="1" x14ac:dyDescent="0.25">
      <c r="E684" s="9"/>
    </row>
    <row r="685" spans="5:5" ht="15.75" customHeight="1" x14ac:dyDescent="0.25">
      <c r="E685" s="9"/>
    </row>
    <row r="686" spans="5:5" ht="15.75" customHeight="1" x14ac:dyDescent="0.25">
      <c r="E686" s="9"/>
    </row>
    <row r="687" spans="5:5" ht="15.75" customHeight="1" x14ac:dyDescent="0.25">
      <c r="E687" s="9"/>
    </row>
    <row r="688" spans="5:5" ht="15.75" customHeight="1" x14ac:dyDescent="0.25">
      <c r="E688" s="9"/>
    </row>
    <row r="689" spans="5:5" ht="15.75" customHeight="1" x14ac:dyDescent="0.25">
      <c r="E689" s="9"/>
    </row>
    <row r="690" spans="5:5" ht="15.75" customHeight="1" x14ac:dyDescent="0.25">
      <c r="E690" s="9"/>
    </row>
    <row r="691" spans="5:5" ht="15.75" customHeight="1" x14ac:dyDescent="0.25">
      <c r="E691" s="9"/>
    </row>
    <row r="692" spans="5:5" ht="15.75" customHeight="1" x14ac:dyDescent="0.25">
      <c r="E692" s="9"/>
    </row>
    <row r="693" spans="5:5" ht="15.75" customHeight="1" x14ac:dyDescent="0.25">
      <c r="E693" s="9"/>
    </row>
    <row r="694" spans="5:5" ht="15.75" customHeight="1" x14ac:dyDescent="0.25">
      <c r="E694" s="9"/>
    </row>
    <row r="695" spans="5:5" ht="15.75" customHeight="1" x14ac:dyDescent="0.25">
      <c r="E695" s="9"/>
    </row>
    <row r="696" spans="5:5" ht="15.75" customHeight="1" x14ac:dyDescent="0.25">
      <c r="E696" s="9"/>
    </row>
    <row r="697" spans="5:5" ht="15.75" customHeight="1" x14ac:dyDescent="0.25">
      <c r="E697" s="9"/>
    </row>
    <row r="698" spans="5:5" ht="15.75" customHeight="1" x14ac:dyDescent="0.25">
      <c r="E698" s="9"/>
    </row>
    <row r="699" spans="5:5" ht="15.75" customHeight="1" x14ac:dyDescent="0.25">
      <c r="E699" s="9"/>
    </row>
    <row r="700" spans="5:5" ht="15.75" customHeight="1" x14ac:dyDescent="0.25">
      <c r="E700" s="9"/>
    </row>
    <row r="701" spans="5:5" ht="15.75" customHeight="1" x14ac:dyDescent="0.25">
      <c r="E701" s="9"/>
    </row>
    <row r="702" spans="5:5" ht="15.75" customHeight="1" x14ac:dyDescent="0.25">
      <c r="E702" s="9"/>
    </row>
    <row r="703" spans="5:5" ht="15.75" customHeight="1" x14ac:dyDescent="0.25">
      <c r="E703" s="9"/>
    </row>
    <row r="704" spans="5:5" ht="15.75" customHeight="1" x14ac:dyDescent="0.25">
      <c r="E704" s="9"/>
    </row>
    <row r="705" spans="5:5" ht="15.75" customHeight="1" x14ac:dyDescent="0.25">
      <c r="E705" s="9"/>
    </row>
    <row r="706" spans="5:5" ht="15.75" customHeight="1" x14ac:dyDescent="0.25">
      <c r="E706" s="9"/>
    </row>
    <row r="707" spans="5:5" ht="15.75" customHeight="1" x14ac:dyDescent="0.25">
      <c r="E707" s="9"/>
    </row>
    <row r="708" spans="5:5" ht="15.75" customHeight="1" x14ac:dyDescent="0.25">
      <c r="E708" s="9"/>
    </row>
    <row r="709" spans="5:5" ht="15.75" customHeight="1" x14ac:dyDescent="0.25">
      <c r="E709" s="9"/>
    </row>
    <row r="710" spans="5:5" ht="15.75" customHeight="1" x14ac:dyDescent="0.25">
      <c r="E710" s="9"/>
    </row>
    <row r="711" spans="5:5" ht="15.75" customHeight="1" x14ac:dyDescent="0.25">
      <c r="E711" s="9"/>
    </row>
    <row r="712" spans="5:5" ht="15.75" customHeight="1" x14ac:dyDescent="0.25">
      <c r="E712" s="9"/>
    </row>
    <row r="713" spans="5:5" ht="15.75" customHeight="1" x14ac:dyDescent="0.25">
      <c r="E713" s="9"/>
    </row>
    <row r="714" spans="5:5" ht="15.75" customHeight="1" x14ac:dyDescent="0.25">
      <c r="E714" s="9"/>
    </row>
    <row r="715" spans="5:5" ht="15.75" customHeight="1" x14ac:dyDescent="0.25">
      <c r="E715" s="9"/>
    </row>
    <row r="716" spans="5:5" ht="15.75" customHeight="1" x14ac:dyDescent="0.25">
      <c r="E716" s="9"/>
    </row>
    <row r="717" spans="5:5" ht="15.75" customHeight="1" x14ac:dyDescent="0.25">
      <c r="E717" s="9"/>
    </row>
    <row r="718" spans="5:5" ht="15.75" customHeight="1" x14ac:dyDescent="0.25">
      <c r="E718" s="9"/>
    </row>
    <row r="719" spans="5:5" ht="15.75" customHeight="1" x14ac:dyDescent="0.25">
      <c r="E719" s="9"/>
    </row>
    <row r="720" spans="5:5" ht="15.75" customHeight="1" x14ac:dyDescent="0.25">
      <c r="E720" s="9"/>
    </row>
    <row r="721" spans="5:5" ht="15.75" customHeight="1" x14ac:dyDescent="0.25">
      <c r="E721" s="9"/>
    </row>
    <row r="722" spans="5:5" ht="15.75" customHeight="1" x14ac:dyDescent="0.25">
      <c r="E722" s="9"/>
    </row>
    <row r="723" spans="5:5" ht="15.75" customHeight="1" x14ac:dyDescent="0.25">
      <c r="E723" s="9"/>
    </row>
    <row r="724" spans="5:5" ht="15.75" customHeight="1" x14ac:dyDescent="0.25">
      <c r="E724" s="9"/>
    </row>
    <row r="725" spans="5:5" ht="15.75" customHeight="1" x14ac:dyDescent="0.25">
      <c r="E725" s="9"/>
    </row>
    <row r="726" spans="5:5" ht="15.75" customHeight="1" x14ac:dyDescent="0.25">
      <c r="E726" s="9"/>
    </row>
    <row r="727" spans="5:5" ht="15.75" customHeight="1" x14ac:dyDescent="0.25">
      <c r="E727" s="9"/>
    </row>
    <row r="728" spans="5:5" ht="15.75" customHeight="1" x14ac:dyDescent="0.25">
      <c r="E728" s="9"/>
    </row>
    <row r="729" spans="5:5" ht="15.75" customHeight="1" x14ac:dyDescent="0.25">
      <c r="E729" s="9"/>
    </row>
    <row r="730" spans="5:5" ht="15.75" customHeight="1" x14ac:dyDescent="0.25">
      <c r="E730" s="9"/>
    </row>
    <row r="731" spans="5:5" ht="15.75" customHeight="1" x14ac:dyDescent="0.25">
      <c r="E731" s="9"/>
    </row>
    <row r="732" spans="5:5" ht="15.75" customHeight="1" x14ac:dyDescent="0.25">
      <c r="E732" s="9"/>
    </row>
    <row r="733" spans="5:5" ht="15.75" customHeight="1" x14ac:dyDescent="0.25">
      <c r="E733" s="9"/>
    </row>
    <row r="734" spans="5:5" ht="15.75" customHeight="1" x14ac:dyDescent="0.25">
      <c r="E734" s="9"/>
    </row>
    <row r="735" spans="5:5" ht="15.75" customHeight="1" x14ac:dyDescent="0.25">
      <c r="E735" s="9"/>
    </row>
    <row r="736" spans="5:5" ht="15.75" customHeight="1" x14ac:dyDescent="0.25">
      <c r="E736" s="9"/>
    </row>
    <row r="737" spans="5:5" ht="15.75" customHeight="1" x14ac:dyDescent="0.25">
      <c r="E737" s="9"/>
    </row>
    <row r="738" spans="5:5" ht="15.75" customHeight="1" x14ac:dyDescent="0.25">
      <c r="E738" s="9"/>
    </row>
    <row r="739" spans="5:5" ht="15.75" customHeight="1" x14ac:dyDescent="0.25">
      <c r="E739" s="9"/>
    </row>
    <row r="740" spans="5:5" ht="15.75" customHeight="1" x14ac:dyDescent="0.25">
      <c r="E740" s="9"/>
    </row>
    <row r="741" spans="5:5" ht="15.75" customHeight="1" x14ac:dyDescent="0.25">
      <c r="E741" s="9"/>
    </row>
    <row r="742" spans="5:5" ht="15.75" customHeight="1" x14ac:dyDescent="0.25">
      <c r="E742" s="9"/>
    </row>
    <row r="743" spans="5:5" ht="15.75" customHeight="1" x14ac:dyDescent="0.25">
      <c r="E743" s="9"/>
    </row>
    <row r="744" spans="5:5" ht="15.75" customHeight="1" x14ac:dyDescent="0.25">
      <c r="E744" s="9"/>
    </row>
    <row r="745" spans="5:5" ht="15.75" customHeight="1" x14ac:dyDescent="0.25">
      <c r="E745" s="9"/>
    </row>
    <row r="746" spans="5:5" ht="15.75" customHeight="1" x14ac:dyDescent="0.25">
      <c r="E746" s="9"/>
    </row>
    <row r="747" spans="5:5" ht="15.75" customHeight="1" x14ac:dyDescent="0.25">
      <c r="E747" s="9"/>
    </row>
    <row r="748" spans="5:5" ht="15.75" customHeight="1" x14ac:dyDescent="0.25">
      <c r="E748" s="9"/>
    </row>
    <row r="749" spans="5:5" ht="15.75" customHeight="1" x14ac:dyDescent="0.25">
      <c r="E749" s="9"/>
    </row>
    <row r="750" spans="5:5" ht="15.75" customHeight="1" x14ac:dyDescent="0.25">
      <c r="E750" s="9"/>
    </row>
    <row r="751" spans="5:5" ht="15.75" customHeight="1" x14ac:dyDescent="0.25">
      <c r="E751" s="9"/>
    </row>
    <row r="752" spans="5:5" ht="15.75" customHeight="1" x14ac:dyDescent="0.25">
      <c r="E752" s="9"/>
    </row>
    <row r="753" spans="5:5" ht="15.75" customHeight="1" x14ac:dyDescent="0.25">
      <c r="E753" s="9"/>
    </row>
    <row r="754" spans="5:5" ht="15.75" customHeight="1" x14ac:dyDescent="0.25">
      <c r="E754" s="9"/>
    </row>
    <row r="755" spans="5:5" ht="15.75" customHeight="1" x14ac:dyDescent="0.25">
      <c r="E755" s="9"/>
    </row>
    <row r="756" spans="5:5" ht="15.75" customHeight="1" x14ac:dyDescent="0.25">
      <c r="E756" s="9"/>
    </row>
    <row r="757" spans="5:5" ht="15.75" customHeight="1" x14ac:dyDescent="0.25">
      <c r="E757" s="9"/>
    </row>
    <row r="758" spans="5:5" ht="15.75" customHeight="1" x14ac:dyDescent="0.25">
      <c r="E758" s="9"/>
    </row>
    <row r="759" spans="5:5" ht="15.75" customHeight="1" x14ac:dyDescent="0.25">
      <c r="E759" s="9"/>
    </row>
    <row r="760" spans="5:5" ht="15.75" customHeight="1" x14ac:dyDescent="0.25">
      <c r="E760" s="9"/>
    </row>
    <row r="761" spans="5:5" ht="15.75" customHeight="1" x14ac:dyDescent="0.25">
      <c r="E761" s="9"/>
    </row>
    <row r="762" spans="5:5" ht="15.75" customHeight="1" x14ac:dyDescent="0.25">
      <c r="E762" s="9"/>
    </row>
    <row r="763" spans="5:5" ht="15.75" customHeight="1" x14ac:dyDescent="0.25">
      <c r="E763" s="9"/>
    </row>
    <row r="764" spans="5:5" ht="15.75" customHeight="1" x14ac:dyDescent="0.25">
      <c r="E764" s="9"/>
    </row>
    <row r="765" spans="5:5" ht="15.75" customHeight="1" x14ac:dyDescent="0.25">
      <c r="E765" s="9"/>
    </row>
    <row r="766" spans="5:5" ht="15.75" customHeight="1" x14ac:dyDescent="0.25">
      <c r="E766" s="9"/>
    </row>
    <row r="767" spans="5:5" ht="15.75" customHeight="1" x14ac:dyDescent="0.25">
      <c r="E767" s="9"/>
    </row>
    <row r="768" spans="5:5" ht="15.75" customHeight="1" x14ac:dyDescent="0.25">
      <c r="E768" s="9"/>
    </row>
    <row r="769" spans="5:5" ht="15.75" customHeight="1" x14ac:dyDescent="0.25">
      <c r="E769" s="9"/>
    </row>
    <row r="770" spans="5:5" ht="15.75" customHeight="1" x14ac:dyDescent="0.25">
      <c r="E770" s="9"/>
    </row>
    <row r="771" spans="5:5" ht="15.75" customHeight="1" x14ac:dyDescent="0.25">
      <c r="E771" s="9"/>
    </row>
    <row r="772" spans="5:5" ht="15.75" customHeight="1" x14ac:dyDescent="0.25">
      <c r="E772" s="9"/>
    </row>
    <row r="773" spans="5:5" ht="15.75" customHeight="1" x14ac:dyDescent="0.25">
      <c r="E773" s="9"/>
    </row>
    <row r="774" spans="5:5" ht="15.75" customHeight="1" x14ac:dyDescent="0.25">
      <c r="E774" s="9"/>
    </row>
    <row r="775" spans="5:5" ht="15.75" customHeight="1" x14ac:dyDescent="0.25">
      <c r="E775" s="9"/>
    </row>
    <row r="776" spans="5:5" ht="15.75" customHeight="1" x14ac:dyDescent="0.25">
      <c r="E776" s="9"/>
    </row>
    <row r="777" spans="5:5" ht="15.75" customHeight="1" x14ac:dyDescent="0.25">
      <c r="E777" s="9"/>
    </row>
    <row r="778" spans="5:5" ht="15.75" customHeight="1" x14ac:dyDescent="0.25">
      <c r="E778" s="9"/>
    </row>
    <row r="779" spans="5:5" ht="15.75" customHeight="1" x14ac:dyDescent="0.25">
      <c r="E779" s="9"/>
    </row>
    <row r="780" spans="5:5" ht="15.75" customHeight="1" x14ac:dyDescent="0.25">
      <c r="E780" s="9"/>
    </row>
    <row r="781" spans="5:5" ht="15.75" customHeight="1" x14ac:dyDescent="0.25">
      <c r="E781" s="9"/>
    </row>
    <row r="782" spans="5:5" ht="15.75" customHeight="1" x14ac:dyDescent="0.25">
      <c r="E782" s="9"/>
    </row>
    <row r="783" spans="5:5" ht="15.75" customHeight="1" x14ac:dyDescent="0.25">
      <c r="E783" s="9"/>
    </row>
    <row r="784" spans="5:5" ht="15.75" customHeight="1" x14ac:dyDescent="0.25">
      <c r="E784" s="9"/>
    </row>
    <row r="785" spans="5:5" ht="15.75" customHeight="1" x14ac:dyDescent="0.25">
      <c r="E785" s="9"/>
    </row>
    <row r="786" spans="5:5" ht="15.75" customHeight="1" x14ac:dyDescent="0.25">
      <c r="E786" s="9"/>
    </row>
    <row r="787" spans="5:5" ht="15.75" customHeight="1" x14ac:dyDescent="0.25">
      <c r="E787" s="9"/>
    </row>
    <row r="788" spans="5:5" ht="15.75" customHeight="1" x14ac:dyDescent="0.25">
      <c r="E788" s="9"/>
    </row>
    <row r="789" spans="5:5" ht="15.75" customHeight="1" x14ac:dyDescent="0.25">
      <c r="E789" s="9"/>
    </row>
    <row r="790" spans="5:5" ht="15.75" customHeight="1" x14ac:dyDescent="0.25">
      <c r="E790" s="9"/>
    </row>
    <row r="791" spans="5:5" ht="15.75" customHeight="1" x14ac:dyDescent="0.25">
      <c r="E791" s="9"/>
    </row>
    <row r="792" spans="5:5" ht="15.75" customHeight="1" x14ac:dyDescent="0.25">
      <c r="E792" s="9"/>
    </row>
    <row r="793" spans="5:5" ht="15.75" customHeight="1" x14ac:dyDescent="0.25">
      <c r="E793" s="9"/>
    </row>
    <row r="794" spans="5:5" ht="15.75" customHeight="1" x14ac:dyDescent="0.25">
      <c r="E794" s="9"/>
    </row>
    <row r="795" spans="5:5" ht="15.75" customHeight="1" x14ac:dyDescent="0.25">
      <c r="E795" s="9"/>
    </row>
    <row r="796" spans="5:5" ht="15.75" customHeight="1" x14ac:dyDescent="0.25">
      <c r="E796" s="9"/>
    </row>
    <row r="797" spans="5:5" ht="15.75" customHeight="1" x14ac:dyDescent="0.25">
      <c r="E797" s="9"/>
    </row>
    <row r="798" spans="5:5" ht="15.75" customHeight="1" x14ac:dyDescent="0.25">
      <c r="E798" s="9"/>
    </row>
    <row r="799" spans="5:5" ht="15.75" customHeight="1" x14ac:dyDescent="0.25">
      <c r="E799" s="9"/>
    </row>
    <row r="800" spans="5:5" ht="15.75" customHeight="1" x14ac:dyDescent="0.25">
      <c r="E800" s="9"/>
    </row>
    <row r="801" spans="5:5" ht="15.75" customHeight="1" x14ac:dyDescent="0.25">
      <c r="E801" s="9"/>
    </row>
    <row r="802" spans="5:5" ht="15.75" customHeight="1" x14ac:dyDescent="0.25">
      <c r="E802" s="9"/>
    </row>
    <row r="803" spans="5:5" ht="15.75" customHeight="1" x14ac:dyDescent="0.25">
      <c r="E803" s="9"/>
    </row>
    <row r="804" spans="5:5" ht="15.75" customHeight="1" x14ac:dyDescent="0.25">
      <c r="E804" s="9"/>
    </row>
    <row r="805" spans="5:5" ht="15.75" customHeight="1" x14ac:dyDescent="0.25">
      <c r="E805" s="9"/>
    </row>
    <row r="806" spans="5:5" ht="15.75" customHeight="1" x14ac:dyDescent="0.25">
      <c r="E806" s="9"/>
    </row>
    <row r="807" spans="5:5" ht="15.75" customHeight="1" x14ac:dyDescent="0.25">
      <c r="E807" s="9"/>
    </row>
    <row r="808" spans="5:5" ht="15.75" customHeight="1" x14ac:dyDescent="0.25">
      <c r="E808" s="9"/>
    </row>
    <row r="809" spans="5:5" ht="15.75" customHeight="1" x14ac:dyDescent="0.25">
      <c r="E809" s="9"/>
    </row>
    <row r="810" spans="5:5" ht="15.75" customHeight="1" x14ac:dyDescent="0.25">
      <c r="E810" s="9"/>
    </row>
    <row r="811" spans="5:5" ht="15.75" customHeight="1" x14ac:dyDescent="0.25">
      <c r="E811" s="9"/>
    </row>
    <row r="812" spans="5:5" ht="15.75" customHeight="1" x14ac:dyDescent="0.25">
      <c r="E812" s="9"/>
    </row>
    <row r="813" spans="5:5" ht="15.75" customHeight="1" x14ac:dyDescent="0.25">
      <c r="E813" s="9"/>
    </row>
    <row r="814" spans="5:5" ht="15.75" customHeight="1" x14ac:dyDescent="0.25">
      <c r="E814" s="9"/>
    </row>
    <row r="815" spans="5:5" ht="15.75" customHeight="1" x14ac:dyDescent="0.25">
      <c r="E815" s="9"/>
    </row>
    <row r="816" spans="5:5" ht="15.75" customHeight="1" x14ac:dyDescent="0.25">
      <c r="E816" s="9"/>
    </row>
    <row r="817" spans="5:5" ht="15.75" customHeight="1" x14ac:dyDescent="0.25">
      <c r="E817" s="9"/>
    </row>
    <row r="818" spans="5:5" ht="15.75" customHeight="1" x14ac:dyDescent="0.25">
      <c r="E818" s="9"/>
    </row>
    <row r="819" spans="5:5" ht="15.75" customHeight="1" x14ac:dyDescent="0.25">
      <c r="E819" s="9"/>
    </row>
    <row r="820" spans="5:5" ht="15.75" customHeight="1" x14ac:dyDescent="0.25">
      <c r="E820" s="9"/>
    </row>
    <row r="821" spans="5:5" ht="15.75" customHeight="1" x14ac:dyDescent="0.25">
      <c r="E821" s="9"/>
    </row>
    <row r="822" spans="5:5" ht="15.75" customHeight="1" x14ac:dyDescent="0.25">
      <c r="E822" s="9"/>
    </row>
    <row r="823" spans="5:5" ht="15.75" customHeight="1" x14ac:dyDescent="0.25">
      <c r="E823" s="9"/>
    </row>
    <row r="824" spans="5:5" ht="15.75" customHeight="1" x14ac:dyDescent="0.25">
      <c r="E824" s="9"/>
    </row>
    <row r="825" spans="5:5" ht="15.75" customHeight="1" x14ac:dyDescent="0.25">
      <c r="E825" s="9"/>
    </row>
    <row r="826" spans="5:5" ht="15.75" customHeight="1" x14ac:dyDescent="0.25">
      <c r="E826" s="9"/>
    </row>
    <row r="827" spans="5:5" ht="15.75" customHeight="1" x14ac:dyDescent="0.25">
      <c r="E827" s="9"/>
    </row>
    <row r="828" spans="5:5" ht="15.75" customHeight="1" x14ac:dyDescent="0.25">
      <c r="E828" s="9"/>
    </row>
    <row r="829" spans="5:5" ht="15.75" customHeight="1" x14ac:dyDescent="0.25">
      <c r="E829" s="9"/>
    </row>
    <row r="830" spans="5:5" ht="15.75" customHeight="1" x14ac:dyDescent="0.25">
      <c r="E830" s="9"/>
    </row>
    <row r="831" spans="5:5" ht="15.75" customHeight="1" x14ac:dyDescent="0.25">
      <c r="E831" s="9"/>
    </row>
    <row r="832" spans="5:5" ht="15.75" customHeight="1" x14ac:dyDescent="0.25">
      <c r="E832" s="9"/>
    </row>
    <row r="833" spans="5:5" ht="15.75" customHeight="1" x14ac:dyDescent="0.25">
      <c r="E833" s="9"/>
    </row>
    <row r="834" spans="5:5" ht="15.75" customHeight="1" x14ac:dyDescent="0.25">
      <c r="E834" s="9"/>
    </row>
    <row r="835" spans="5:5" ht="15.75" customHeight="1" x14ac:dyDescent="0.25">
      <c r="E835" s="9"/>
    </row>
    <row r="836" spans="5:5" ht="15.75" customHeight="1" x14ac:dyDescent="0.25">
      <c r="E836" s="9"/>
    </row>
    <row r="837" spans="5:5" ht="15.75" customHeight="1" x14ac:dyDescent="0.25">
      <c r="E837" s="9"/>
    </row>
    <row r="838" spans="5:5" ht="15.75" customHeight="1" x14ac:dyDescent="0.25">
      <c r="E838" s="9"/>
    </row>
    <row r="839" spans="5:5" ht="15.75" customHeight="1" x14ac:dyDescent="0.25">
      <c r="E839" s="9"/>
    </row>
    <row r="840" spans="5:5" ht="15.75" customHeight="1" x14ac:dyDescent="0.25">
      <c r="E840" s="9"/>
    </row>
    <row r="841" spans="5:5" ht="15.75" customHeight="1" x14ac:dyDescent="0.25">
      <c r="E841" s="9"/>
    </row>
    <row r="842" spans="5:5" ht="15.75" customHeight="1" x14ac:dyDescent="0.25">
      <c r="E842" s="9"/>
    </row>
    <row r="843" spans="5:5" ht="15.75" customHeight="1" x14ac:dyDescent="0.25">
      <c r="E843" s="9"/>
    </row>
    <row r="844" spans="5:5" ht="15.75" customHeight="1" x14ac:dyDescent="0.25">
      <c r="E844" s="9"/>
    </row>
    <row r="845" spans="5:5" ht="15.75" customHeight="1" x14ac:dyDescent="0.25">
      <c r="E845" s="9"/>
    </row>
    <row r="846" spans="5:5" ht="15.75" customHeight="1" x14ac:dyDescent="0.25">
      <c r="E846" s="9"/>
    </row>
    <row r="847" spans="5:5" ht="15.75" customHeight="1" x14ac:dyDescent="0.25">
      <c r="E847" s="9"/>
    </row>
    <row r="848" spans="5:5" ht="15.75" customHeight="1" x14ac:dyDescent="0.25">
      <c r="E848" s="9"/>
    </row>
    <row r="849" spans="5:5" ht="15.75" customHeight="1" x14ac:dyDescent="0.25">
      <c r="E849" s="9"/>
    </row>
    <row r="850" spans="5:5" ht="15.75" customHeight="1" x14ac:dyDescent="0.25">
      <c r="E850" s="9"/>
    </row>
    <row r="851" spans="5:5" ht="15.75" customHeight="1" x14ac:dyDescent="0.25">
      <c r="E851" s="9"/>
    </row>
    <row r="852" spans="5:5" ht="15.75" customHeight="1" x14ac:dyDescent="0.25">
      <c r="E852" s="9"/>
    </row>
    <row r="853" spans="5:5" ht="15.75" customHeight="1" x14ac:dyDescent="0.25">
      <c r="E853" s="9"/>
    </row>
    <row r="854" spans="5:5" ht="15.75" customHeight="1" x14ac:dyDescent="0.25">
      <c r="E854" s="9"/>
    </row>
    <row r="855" spans="5:5" ht="15.75" customHeight="1" x14ac:dyDescent="0.25">
      <c r="E855" s="9"/>
    </row>
    <row r="856" spans="5:5" ht="15.75" customHeight="1" x14ac:dyDescent="0.25">
      <c r="E856" s="9"/>
    </row>
    <row r="857" spans="5:5" ht="15.75" customHeight="1" x14ac:dyDescent="0.25">
      <c r="E857" s="9"/>
    </row>
    <row r="858" spans="5:5" ht="15.75" customHeight="1" x14ac:dyDescent="0.25">
      <c r="E858" s="9"/>
    </row>
    <row r="859" spans="5:5" ht="15.75" customHeight="1" x14ac:dyDescent="0.25">
      <c r="E859" s="9"/>
    </row>
    <row r="860" spans="5:5" ht="15.75" customHeight="1" x14ac:dyDescent="0.25">
      <c r="E860" s="9"/>
    </row>
    <row r="861" spans="5:5" ht="15.75" customHeight="1" x14ac:dyDescent="0.25">
      <c r="E861" s="9"/>
    </row>
    <row r="862" spans="5:5" ht="15.75" customHeight="1" x14ac:dyDescent="0.25">
      <c r="E862" s="9"/>
    </row>
    <row r="863" spans="5:5" ht="15.75" customHeight="1" x14ac:dyDescent="0.25">
      <c r="E863" s="9"/>
    </row>
    <row r="864" spans="5:5" ht="15.75" customHeight="1" x14ac:dyDescent="0.25">
      <c r="E864" s="9"/>
    </row>
    <row r="865" spans="5:5" ht="15.75" customHeight="1" x14ac:dyDescent="0.25">
      <c r="E865" s="9"/>
    </row>
    <row r="866" spans="5:5" ht="15.75" customHeight="1" x14ac:dyDescent="0.25">
      <c r="E866" s="9"/>
    </row>
    <row r="867" spans="5:5" ht="15.75" customHeight="1" x14ac:dyDescent="0.25">
      <c r="E867" s="9"/>
    </row>
    <row r="868" spans="5:5" ht="15.75" customHeight="1" x14ac:dyDescent="0.25">
      <c r="E868" s="9"/>
    </row>
    <row r="869" spans="5:5" ht="15.75" customHeight="1" x14ac:dyDescent="0.25">
      <c r="E869" s="9"/>
    </row>
    <row r="870" spans="5:5" ht="15.75" customHeight="1" x14ac:dyDescent="0.25">
      <c r="E870" s="9"/>
    </row>
    <row r="871" spans="5:5" ht="15.75" customHeight="1" x14ac:dyDescent="0.25">
      <c r="E871" s="9"/>
    </row>
    <row r="872" spans="5:5" ht="15.75" customHeight="1" x14ac:dyDescent="0.25">
      <c r="E872" s="9"/>
    </row>
    <row r="873" spans="5:5" ht="15.75" customHeight="1" x14ac:dyDescent="0.25">
      <c r="E873" s="9"/>
    </row>
    <row r="874" spans="5:5" ht="15.75" customHeight="1" x14ac:dyDescent="0.25">
      <c r="E874" s="9"/>
    </row>
    <row r="875" spans="5:5" ht="15.75" customHeight="1" x14ac:dyDescent="0.25">
      <c r="E875" s="9"/>
    </row>
    <row r="876" spans="5:5" ht="15.75" customHeight="1" x14ac:dyDescent="0.25">
      <c r="E876" s="9"/>
    </row>
    <row r="877" spans="5:5" ht="15.75" customHeight="1" x14ac:dyDescent="0.25">
      <c r="E877" s="9"/>
    </row>
    <row r="878" spans="5:5" ht="15.75" customHeight="1" x14ac:dyDescent="0.25">
      <c r="E878" s="9"/>
    </row>
    <row r="879" spans="5:5" ht="15.75" customHeight="1" x14ac:dyDescent="0.25">
      <c r="E879" s="9"/>
    </row>
    <row r="880" spans="5:5" ht="15.75" customHeight="1" x14ac:dyDescent="0.25">
      <c r="E880" s="9"/>
    </row>
    <row r="881" spans="5:5" ht="15.75" customHeight="1" x14ac:dyDescent="0.25">
      <c r="E881" s="9"/>
    </row>
    <row r="882" spans="5:5" ht="15.75" customHeight="1" x14ac:dyDescent="0.25">
      <c r="E882" s="9"/>
    </row>
    <row r="883" spans="5:5" ht="15.75" customHeight="1" x14ac:dyDescent="0.25">
      <c r="E883" s="9"/>
    </row>
    <row r="884" spans="5:5" ht="15.75" customHeight="1" x14ac:dyDescent="0.25">
      <c r="E884" s="9"/>
    </row>
    <row r="885" spans="5:5" ht="15.75" customHeight="1" x14ac:dyDescent="0.25">
      <c r="E885" s="9"/>
    </row>
    <row r="886" spans="5:5" ht="15.75" customHeight="1" x14ac:dyDescent="0.25">
      <c r="E886" s="9"/>
    </row>
    <row r="887" spans="5:5" ht="15.75" customHeight="1" x14ac:dyDescent="0.25">
      <c r="E887" s="9"/>
    </row>
    <row r="888" spans="5:5" ht="15.75" customHeight="1" x14ac:dyDescent="0.25">
      <c r="E888" s="9"/>
    </row>
    <row r="889" spans="5:5" ht="15.75" customHeight="1" x14ac:dyDescent="0.25">
      <c r="E889" s="9"/>
    </row>
    <row r="890" spans="5:5" ht="15.75" customHeight="1" x14ac:dyDescent="0.25">
      <c r="E890" s="9"/>
    </row>
    <row r="891" spans="5:5" ht="15.75" customHeight="1" x14ac:dyDescent="0.25">
      <c r="E891" s="9"/>
    </row>
    <row r="892" spans="5:5" ht="15.75" customHeight="1" x14ac:dyDescent="0.25">
      <c r="E892" s="9"/>
    </row>
    <row r="893" spans="5:5" ht="15.75" customHeight="1" x14ac:dyDescent="0.25">
      <c r="E893" s="9"/>
    </row>
    <row r="894" spans="5:5" ht="15.75" customHeight="1" x14ac:dyDescent="0.25">
      <c r="E894" s="9"/>
    </row>
    <row r="895" spans="5:5" ht="15.75" customHeight="1" x14ac:dyDescent="0.25">
      <c r="E895" s="9"/>
    </row>
    <row r="896" spans="5:5" ht="15.75" customHeight="1" x14ac:dyDescent="0.25">
      <c r="E896" s="9"/>
    </row>
    <row r="897" spans="5:5" ht="15.75" customHeight="1" x14ac:dyDescent="0.25">
      <c r="E897" s="9"/>
    </row>
    <row r="898" spans="5:5" ht="15.75" customHeight="1" x14ac:dyDescent="0.25">
      <c r="E898" s="9"/>
    </row>
    <row r="899" spans="5:5" ht="15.75" customHeight="1" x14ac:dyDescent="0.25">
      <c r="E899" s="9"/>
    </row>
    <row r="900" spans="5:5" ht="15.75" customHeight="1" x14ac:dyDescent="0.25">
      <c r="E900" s="9"/>
    </row>
    <row r="901" spans="5:5" ht="15.75" customHeight="1" x14ac:dyDescent="0.25">
      <c r="E901" s="9"/>
    </row>
    <row r="902" spans="5:5" ht="15.75" customHeight="1" x14ac:dyDescent="0.25">
      <c r="E902" s="9"/>
    </row>
    <row r="903" spans="5:5" ht="15.75" customHeight="1" x14ac:dyDescent="0.25">
      <c r="E903" s="9"/>
    </row>
    <row r="904" spans="5:5" ht="15.75" customHeight="1" x14ac:dyDescent="0.25">
      <c r="E904" s="9"/>
    </row>
    <row r="905" spans="5:5" ht="15.75" customHeight="1" x14ac:dyDescent="0.25">
      <c r="E905" s="9"/>
    </row>
    <row r="906" spans="5:5" ht="15.75" customHeight="1" x14ac:dyDescent="0.25">
      <c r="E906" s="9"/>
    </row>
    <row r="907" spans="5:5" ht="15.75" customHeight="1" x14ac:dyDescent="0.25">
      <c r="E907" s="9"/>
    </row>
    <row r="908" spans="5:5" ht="15.75" customHeight="1" x14ac:dyDescent="0.25">
      <c r="E908" s="9"/>
    </row>
    <row r="909" spans="5:5" ht="15.75" customHeight="1" x14ac:dyDescent="0.25">
      <c r="E909" s="9"/>
    </row>
    <row r="910" spans="5:5" ht="15.75" customHeight="1" x14ac:dyDescent="0.25">
      <c r="E910" s="9"/>
    </row>
    <row r="911" spans="5:5" ht="15.75" customHeight="1" x14ac:dyDescent="0.25">
      <c r="E911" s="9"/>
    </row>
    <row r="912" spans="5:5" ht="15.75" customHeight="1" x14ac:dyDescent="0.25">
      <c r="E912" s="9"/>
    </row>
    <row r="913" spans="5:5" ht="15.75" customHeight="1" x14ac:dyDescent="0.25">
      <c r="E913" s="9"/>
    </row>
    <row r="914" spans="5:5" ht="15.75" customHeight="1" x14ac:dyDescent="0.25">
      <c r="E914" s="9"/>
    </row>
    <row r="915" spans="5:5" ht="15.75" customHeight="1" x14ac:dyDescent="0.25">
      <c r="E915" s="9"/>
    </row>
    <row r="916" spans="5:5" ht="15.75" customHeight="1" x14ac:dyDescent="0.25">
      <c r="E916" s="9"/>
    </row>
    <row r="917" spans="5:5" ht="15.75" customHeight="1" x14ac:dyDescent="0.25">
      <c r="E917" s="9"/>
    </row>
    <row r="918" spans="5:5" ht="15.75" customHeight="1" x14ac:dyDescent="0.25">
      <c r="E918" s="9"/>
    </row>
    <row r="919" spans="5:5" ht="15.75" customHeight="1" x14ac:dyDescent="0.25">
      <c r="E919" s="9"/>
    </row>
    <row r="920" spans="5:5" ht="15.75" customHeight="1" x14ac:dyDescent="0.25">
      <c r="E920" s="9"/>
    </row>
    <row r="921" spans="5:5" ht="15.75" customHeight="1" x14ac:dyDescent="0.25">
      <c r="E921" s="9"/>
    </row>
    <row r="922" spans="5:5" ht="15.75" customHeight="1" x14ac:dyDescent="0.25">
      <c r="E922" s="9"/>
    </row>
    <row r="923" spans="5:5" ht="15.75" customHeight="1" x14ac:dyDescent="0.25">
      <c r="E923" s="9"/>
    </row>
    <row r="924" spans="5:5" ht="15.75" customHeight="1" x14ac:dyDescent="0.25">
      <c r="E924" s="9"/>
    </row>
    <row r="925" spans="5:5" ht="15.75" customHeight="1" x14ac:dyDescent="0.25">
      <c r="E925" s="9"/>
    </row>
    <row r="926" spans="5:5" ht="15.75" customHeight="1" x14ac:dyDescent="0.25">
      <c r="E926" s="9"/>
    </row>
    <row r="927" spans="5:5" ht="15.75" customHeight="1" x14ac:dyDescent="0.25">
      <c r="E927" s="9"/>
    </row>
    <row r="928" spans="5:5" ht="15.75" customHeight="1" x14ac:dyDescent="0.25">
      <c r="E928" s="9"/>
    </row>
    <row r="929" spans="5:5" ht="15.75" customHeight="1" x14ac:dyDescent="0.25">
      <c r="E929" s="9"/>
    </row>
    <row r="930" spans="5:5" ht="15.75" customHeight="1" x14ac:dyDescent="0.25">
      <c r="E930" s="9"/>
    </row>
    <row r="931" spans="5:5" ht="15.75" customHeight="1" x14ac:dyDescent="0.25">
      <c r="E931" s="9"/>
    </row>
    <row r="932" spans="5:5" ht="15.75" customHeight="1" x14ac:dyDescent="0.25">
      <c r="E932" s="9"/>
    </row>
    <row r="933" spans="5:5" ht="15.75" customHeight="1" x14ac:dyDescent="0.25">
      <c r="E933" s="9"/>
    </row>
    <row r="934" spans="5:5" ht="15.75" customHeight="1" x14ac:dyDescent="0.25">
      <c r="E934" s="9"/>
    </row>
    <row r="935" spans="5:5" ht="15.75" customHeight="1" x14ac:dyDescent="0.25">
      <c r="E935" s="9"/>
    </row>
    <row r="936" spans="5:5" ht="15.75" customHeight="1" x14ac:dyDescent="0.25">
      <c r="E936" s="9"/>
    </row>
    <row r="937" spans="5:5" ht="15.75" customHeight="1" x14ac:dyDescent="0.25">
      <c r="E937" s="9"/>
    </row>
    <row r="938" spans="5:5" ht="15.75" customHeight="1" x14ac:dyDescent="0.25">
      <c r="E938" s="9"/>
    </row>
    <row r="939" spans="5:5" ht="15.75" customHeight="1" x14ac:dyDescent="0.25">
      <c r="E939" s="9"/>
    </row>
    <row r="940" spans="5:5" ht="15.75" customHeight="1" x14ac:dyDescent="0.25">
      <c r="E940" s="9"/>
    </row>
    <row r="941" spans="5:5" ht="15.75" customHeight="1" x14ac:dyDescent="0.25">
      <c r="E941" s="9"/>
    </row>
    <row r="942" spans="5:5" ht="15.75" customHeight="1" x14ac:dyDescent="0.25">
      <c r="E942" s="9"/>
    </row>
    <row r="943" spans="5:5" ht="15.75" customHeight="1" x14ac:dyDescent="0.25">
      <c r="E943" s="9"/>
    </row>
    <row r="944" spans="5:5" ht="15.75" customHeight="1" x14ac:dyDescent="0.25">
      <c r="E944" s="9"/>
    </row>
    <row r="945" spans="5:5" ht="15.75" customHeight="1" x14ac:dyDescent="0.25">
      <c r="E945" s="9"/>
    </row>
    <row r="946" spans="5:5" ht="15.75" customHeight="1" x14ac:dyDescent="0.25">
      <c r="E946" s="9"/>
    </row>
    <row r="947" spans="5:5" ht="15.75" customHeight="1" x14ac:dyDescent="0.25">
      <c r="E947" s="9"/>
    </row>
    <row r="948" spans="5:5" ht="15.75" customHeight="1" x14ac:dyDescent="0.25">
      <c r="E948" s="9"/>
    </row>
    <row r="949" spans="5:5" ht="15.75" customHeight="1" x14ac:dyDescent="0.25">
      <c r="E949" s="9"/>
    </row>
    <row r="950" spans="5:5" ht="15.75" customHeight="1" x14ac:dyDescent="0.25">
      <c r="E950" s="9"/>
    </row>
    <row r="951" spans="5:5" ht="15.75" customHeight="1" x14ac:dyDescent="0.25">
      <c r="E951" s="9"/>
    </row>
    <row r="952" spans="5:5" ht="15.75" customHeight="1" x14ac:dyDescent="0.25">
      <c r="E952" s="9"/>
    </row>
    <row r="953" spans="5:5" ht="15.75" customHeight="1" x14ac:dyDescent="0.25">
      <c r="E953" s="9"/>
    </row>
    <row r="954" spans="5:5" ht="15.75" customHeight="1" x14ac:dyDescent="0.25">
      <c r="E954" s="9"/>
    </row>
    <row r="955" spans="5:5" ht="15.75" customHeight="1" x14ac:dyDescent="0.25">
      <c r="E955" s="9"/>
    </row>
    <row r="956" spans="5:5" ht="15.75" customHeight="1" x14ac:dyDescent="0.25">
      <c r="E956" s="9"/>
    </row>
    <row r="957" spans="5:5" ht="15.75" customHeight="1" x14ac:dyDescent="0.25">
      <c r="E957" s="9"/>
    </row>
    <row r="958" spans="5:5" ht="15.75" customHeight="1" x14ac:dyDescent="0.25">
      <c r="E958" s="9"/>
    </row>
    <row r="959" spans="5:5" ht="15.75" customHeight="1" x14ac:dyDescent="0.25">
      <c r="E959" s="9"/>
    </row>
    <row r="960" spans="5:5" ht="15.75" customHeight="1" x14ac:dyDescent="0.25">
      <c r="E960" s="9"/>
    </row>
    <row r="961" spans="5:5" ht="15.75" customHeight="1" x14ac:dyDescent="0.25">
      <c r="E961" s="9"/>
    </row>
    <row r="962" spans="5:5" ht="15.75" customHeight="1" x14ac:dyDescent="0.25">
      <c r="E962" s="9"/>
    </row>
    <row r="963" spans="5:5" ht="15.75" customHeight="1" x14ac:dyDescent="0.25">
      <c r="E963" s="9"/>
    </row>
    <row r="964" spans="5:5" ht="15.75" customHeight="1" x14ac:dyDescent="0.25">
      <c r="E964" s="9"/>
    </row>
    <row r="965" spans="5:5" ht="15.75" customHeight="1" x14ac:dyDescent="0.25">
      <c r="E965" s="9"/>
    </row>
    <row r="966" spans="5:5" ht="15.75" customHeight="1" x14ac:dyDescent="0.25">
      <c r="E966" s="9"/>
    </row>
    <row r="967" spans="5:5" ht="15.75" customHeight="1" x14ac:dyDescent="0.25">
      <c r="E967" s="9"/>
    </row>
    <row r="968" spans="5:5" ht="15.75" customHeight="1" x14ac:dyDescent="0.25">
      <c r="E968" s="9"/>
    </row>
    <row r="969" spans="5:5" ht="15.75" customHeight="1" x14ac:dyDescent="0.25">
      <c r="E969" s="9"/>
    </row>
    <row r="970" spans="5:5" ht="15.75" customHeight="1" x14ac:dyDescent="0.25">
      <c r="E970" s="9"/>
    </row>
    <row r="971" spans="5:5" ht="15.75" customHeight="1" x14ac:dyDescent="0.25">
      <c r="E971" s="9"/>
    </row>
    <row r="972" spans="5:5" ht="15.75" customHeight="1" x14ac:dyDescent="0.25">
      <c r="E972" s="9"/>
    </row>
    <row r="973" spans="5:5" ht="15.75" customHeight="1" x14ac:dyDescent="0.25">
      <c r="E973" s="9"/>
    </row>
    <row r="974" spans="5:5" ht="15.75" customHeight="1" x14ac:dyDescent="0.25">
      <c r="E974" s="9"/>
    </row>
    <row r="975" spans="5:5" ht="15.75" customHeight="1" x14ac:dyDescent="0.25">
      <c r="E975" s="9"/>
    </row>
    <row r="976" spans="5:5" ht="15.75" customHeight="1" x14ac:dyDescent="0.25">
      <c r="E976" s="9"/>
    </row>
    <row r="977" spans="5:5" ht="15.75" customHeight="1" x14ac:dyDescent="0.25">
      <c r="E977" s="9"/>
    </row>
    <row r="978" spans="5:5" ht="15.75" customHeight="1" x14ac:dyDescent="0.25">
      <c r="E978" s="9"/>
    </row>
    <row r="979" spans="5:5" ht="15.75" customHeight="1" x14ac:dyDescent="0.25">
      <c r="E979" s="9"/>
    </row>
    <row r="980" spans="5:5" ht="15.75" customHeight="1" x14ac:dyDescent="0.25">
      <c r="E980" s="9"/>
    </row>
    <row r="981" spans="5:5" ht="15.75" customHeight="1" x14ac:dyDescent="0.25">
      <c r="E981" s="9"/>
    </row>
    <row r="982" spans="5:5" ht="15.75" customHeight="1" x14ac:dyDescent="0.25">
      <c r="E982" s="9"/>
    </row>
    <row r="983" spans="5:5" ht="15.75" customHeight="1" x14ac:dyDescent="0.25">
      <c r="E983" s="9"/>
    </row>
    <row r="984" spans="5:5" ht="15.75" customHeight="1" x14ac:dyDescent="0.25">
      <c r="E984" s="9"/>
    </row>
    <row r="985" spans="5:5" ht="15.75" customHeight="1" x14ac:dyDescent="0.25">
      <c r="E985" s="9"/>
    </row>
    <row r="986" spans="5:5" ht="15.75" customHeight="1" x14ac:dyDescent="0.25">
      <c r="E986" s="9"/>
    </row>
    <row r="987" spans="5:5" ht="15.75" customHeight="1" x14ac:dyDescent="0.25">
      <c r="E987" s="9"/>
    </row>
    <row r="988" spans="5:5" ht="15.75" customHeight="1" x14ac:dyDescent="0.25">
      <c r="E988" s="9"/>
    </row>
    <row r="989" spans="5:5" ht="15.75" customHeight="1" x14ac:dyDescent="0.25">
      <c r="E989" s="9"/>
    </row>
    <row r="990" spans="5:5" ht="15.75" customHeight="1" x14ac:dyDescent="0.25">
      <c r="E990" s="9"/>
    </row>
    <row r="991" spans="5:5" ht="15.75" customHeight="1" x14ac:dyDescent="0.25">
      <c r="E991" s="9"/>
    </row>
    <row r="992" spans="5:5" ht="15.75" customHeight="1" x14ac:dyDescent="0.25">
      <c r="E992" s="9"/>
    </row>
    <row r="993" spans="5:5" ht="15.75" customHeight="1" x14ac:dyDescent="0.25">
      <c r="E993" s="9"/>
    </row>
    <row r="994" spans="5:5" ht="15.75" customHeight="1" x14ac:dyDescent="0.25">
      <c r="E994" s="9"/>
    </row>
    <row r="995" spans="5:5" ht="15.75" customHeight="1" x14ac:dyDescent="0.25">
      <c r="E995" s="9"/>
    </row>
    <row r="996" spans="5:5" ht="15.75" customHeight="1" x14ac:dyDescent="0.25">
      <c r="E996" s="9"/>
    </row>
    <row r="997" spans="5:5" ht="15.75" customHeight="1" x14ac:dyDescent="0.25">
      <c r="E997" s="9"/>
    </row>
    <row r="998" spans="5:5" ht="15.75" customHeight="1" x14ac:dyDescent="0.25">
      <c r="E998" s="9"/>
    </row>
    <row r="999" spans="5:5" ht="15.75" customHeight="1" x14ac:dyDescent="0.25">
      <c r="E999" s="9"/>
    </row>
    <row r="1000" spans="5:5" ht="15.75" customHeight="1" x14ac:dyDescent="0.25">
      <c r="E1000" s="9"/>
    </row>
  </sheetData>
  <sheetProtection algorithmName="SHA-512" hashValue="pLlN1cPeEz+rkBigrcNn0y37K5i2nRe16/XxAIC3FNZ7EiuOpRIfnZHW2pOFGLp2ox3RsBJ3AnatVSZAY/wZkQ==" saltValue="pk9I2POrzvE9DaoyLcOWxQ==" spinCount="100000" sheet="1" objects="1" scenarios="1"/>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L80"/>
  <sheetViews>
    <sheetView workbookViewId="0">
      <selection activeCell="A31" sqref="A31"/>
    </sheetView>
  </sheetViews>
  <sheetFormatPr baseColWidth="10" defaultColWidth="12.625" defaultRowHeight="15" customHeight="1" x14ac:dyDescent="0.2"/>
  <cols>
    <col min="1" max="2" width="17.375" customWidth="1"/>
    <col min="3" max="3" width="18.75" customWidth="1"/>
    <col min="5" max="5" width="23.625" customWidth="1"/>
    <col min="6" max="6" width="17.5" customWidth="1"/>
    <col min="7" max="7" width="14.5" customWidth="1"/>
  </cols>
  <sheetData>
    <row r="1" spans="1:12" ht="15" customHeight="1" x14ac:dyDescent="0.3">
      <c r="A1" s="140" t="s">
        <v>417</v>
      </c>
      <c r="C1" s="140"/>
    </row>
    <row r="3" spans="1:12" ht="15" customHeight="1" x14ac:dyDescent="0.2">
      <c r="A3" s="247"/>
    </row>
    <row r="4" spans="1:12" ht="15" customHeight="1" x14ac:dyDescent="0.2">
      <c r="A4" s="38"/>
    </row>
    <row r="5" spans="1:12" ht="14.25" x14ac:dyDescent="0.2">
      <c r="A5" s="39"/>
    </row>
    <row r="6" spans="1:12" ht="27" customHeight="1" thickBot="1" x14ac:dyDescent="0.3">
      <c r="A6" s="249" t="s">
        <v>419</v>
      </c>
      <c r="B6" s="250"/>
      <c r="C6" s="250"/>
      <c r="D6" s="250"/>
      <c r="E6" s="249" t="s">
        <v>421</v>
      </c>
      <c r="F6" s="250"/>
      <c r="G6" s="250"/>
      <c r="H6" s="250"/>
      <c r="I6" s="249" t="s">
        <v>427</v>
      </c>
      <c r="J6" s="250"/>
      <c r="K6" s="250"/>
      <c r="L6" s="250"/>
    </row>
    <row r="7" spans="1:12" ht="76.5" customHeight="1" thickBot="1" x14ac:dyDescent="0.3">
      <c r="A7" s="211" t="s">
        <v>413</v>
      </c>
      <c r="B7" s="41" t="s">
        <v>199</v>
      </c>
      <c r="C7" s="53" t="s">
        <v>200</v>
      </c>
      <c r="D7" s="42"/>
      <c r="E7" s="211" t="s">
        <v>413</v>
      </c>
      <c r="F7" s="43" t="s">
        <v>411</v>
      </c>
      <c r="G7" s="210" t="s">
        <v>201</v>
      </c>
      <c r="I7" s="44" t="s">
        <v>412</v>
      </c>
      <c r="J7" s="210" t="s">
        <v>201</v>
      </c>
      <c r="K7" s="4"/>
    </row>
    <row r="8" spans="1:12" x14ac:dyDescent="0.25">
      <c r="A8" s="45">
        <v>25</v>
      </c>
      <c r="B8" s="9">
        <v>23</v>
      </c>
      <c r="C8" s="46">
        <v>19</v>
      </c>
      <c r="E8" s="45">
        <v>25</v>
      </c>
      <c r="F8" s="45">
        <f>(B8+C8)/2</f>
        <v>21</v>
      </c>
      <c r="G8" s="46">
        <f t="shared" ref="G8:G29" si="0">1-(F8/100)</f>
        <v>0.79</v>
      </c>
      <c r="I8" s="47" t="s">
        <v>19</v>
      </c>
      <c r="J8" s="46">
        <f>J10</f>
        <v>0.77700000000000002</v>
      </c>
      <c r="K8" s="4"/>
    </row>
    <row r="9" spans="1:12" x14ac:dyDescent="0.25">
      <c r="A9" s="45">
        <v>26</v>
      </c>
      <c r="B9" s="9">
        <v>24</v>
      </c>
      <c r="C9" s="46">
        <v>20</v>
      </c>
      <c r="E9" s="45">
        <v>26</v>
      </c>
      <c r="F9" s="45">
        <f>(B9+C9)/2</f>
        <v>22</v>
      </c>
      <c r="G9" s="46">
        <f t="shared" si="0"/>
        <v>0.78</v>
      </c>
      <c r="I9" s="47" t="s">
        <v>20</v>
      </c>
      <c r="J9" s="46">
        <f>J10</f>
        <v>0.77700000000000002</v>
      </c>
      <c r="K9" s="4"/>
    </row>
    <row r="10" spans="1:12" x14ac:dyDescent="0.25">
      <c r="A10" s="45">
        <v>27</v>
      </c>
      <c r="B10" s="9">
        <v>24</v>
      </c>
      <c r="C10" s="46">
        <v>20</v>
      </c>
      <c r="E10" s="45">
        <v>27</v>
      </c>
      <c r="F10" s="45">
        <f>(B10+C10)/2</f>
        <v>22</v>
      </c>
      <c r="G10" s="46">
        <f t="shared" si="0"/>
        <v>0.78</v>
      </c>
      <c r="I10" s="47" t="s">
        <v>21</v>
      </c>
      <c r="J10" s="46">
        <f>AVERAGE(G8:G12)</f>
        <v>0.77700000000000002</v>
      </c>
    </row>
    <row r="11" spans="1:12" x14ac:dyDescent="0.25">
      <c r="A11" s="45">
        <v>28</v>
      </c>
      <c r="B11" s="9">
        <v>25</v>
      </c>
      <c r="C11" s="46">
        <v>21</v>
      </c>
      <c r="E11" s="45">
        <v>28</v>
      </c>
      <c r="F11" s="45">
        <f>(B11+C11)/2</f>
        <v>23</v>
      </c>
      <c r="G11" s="46">
        <f t="shared" si="0"/>
        <v>0.77</v>
      </c>
      <c r="I11" s="47" t="s">
        <v>22</v>
      </c>
      <c r="J11" s="46">
        <f>AVERAGE(G13:G17)</f>
        <v>0.7390000000000001</v>
      </c>
    </row>
    <row r="12" spans="1:12" x14ac:dyDescent="0.25">
      <c r="A12" s="45">
        <v>29</v>
      </c>
      <c r="B12" s="9">
        <v>26</v>
      </c>
      <c r="C12" s="46">
        <v>21</v>
      </c>
      <c r="E12" s="45">
        <v>29</v>
      </c>
      <c r="F12" s="45">
        <f>(B12+C12)/2</f>
        <v>23.5</v>
      </c>
      <c r="G12" s="46">
        <f t="shared" si="0"/>
        <v>0.76500000000000001</v>
      </c>
      <c r="I12" s="47" t="s">
        <v>23</v>
      </c>
      <c r="J12" s="46">
        <f>AVERAGE(G18:G22)</f>
        <v>0.69800000000000006</v>
      </c>
    </row>
    <row r="13" spans="1:12" x14ac:dyDescent="0.25">
      <c r="A13" s="45">
        <v>30</v>
      </c>
      <c r="B13" s="9">
        <v>27</v>
      </c>
      <c r="C13" s="46">
        <v>22</v>
      </c>
      <c r="E13" s="45">
        <v>30</v>
      </c>
      <c r="F13" s="45">
        <f>(B13+C13)/2</f>
        <v>24.5</v>
      </c>
      <c r="G13" s="46">
        <f t="shared" si="0"/>
        <v>0.755</v>
      </c>
      <c r="I13" s="47" t="s">
        <v>24</v>
      </c>
      <c r="J13" s="46">
        <f>AVERAGE(G23:G27)</f>
        <v>0.64700000000000002</v>
      </c>
    </row>
    <row r="14" spans="1:12" x14ac:dyDescent="0.25">
      <c r="A14" s="45">
        <v>31</v>
      </c>
      <c r="B14" s="9">
        <v>28</v>
      </c>
      <c r="C14" s="46">
        <v>23</v>
      </c>
      <c r="E14" s="45">
        <v>31</v>
      </c>
      <c r="F14" s="45">
        <f>(B14+C14)/2</f>
        <v>25.5</v>
      </c>
      <c r="G14" s="46">
        <f t="shared" si="0"/>
        <v>0.745</v>
      </c>
      <c r="I14" s="47" t="s">
        <v>25</v>
      </c>
      <c r="J14" s="46">
        <f>G28</f>
        <v>0.61499999999999999</v>
      </c>
    </row>
    <row r="15" spans="1:12" x14ac:dyDescent="0.25">
      <c r="A15" s="45">
        <v>32</v>
      </c>
      <c r="B15" s="9">
        <v>29</v>
      </c>
      <c r="C15" s="46">
        <v>23</v>
      </c>
      <c r="E15" s="45">
        <v>32</v>
      </c>
      <c r="F15" s="45">
        <f>(B15+C15)/2</f>
        <v>26</v>
      </c>
      <c r="G15" s="46">
        <f t="shared" si="0"/>
        <v>0.74</v>
      </c>
      <c r="I15" s="208" t="s">
        <v>410</v>
      </c>
      <c r="J15" s="209">
        <f>G29</f>
        <v>0.71500000000000008</v>
      </c>
    </row>
    <row r="16" spans="1:12" x14ac:dyDescent="0.25">
      <c r="A16" s="45">
        <v>33</v>
      </c>
      <c r="B16" s="9">
        <v>30</v>
      </c>
      <c r="C16" s="46">
        <v>24</v>
      </c>
      <c r="E16" s="45">
        <v>33</v>
      </c>
      <c r="F16" s="45">
        <f>(B16+C16)/2</f>
        <v>27</v>
      </c>
      <c r="G16" s="46">
        <f t="shared" si="0"/>
        <v>0.73</v>
      </c>
    </row>
    <row r="17" spans="1:7" x14ac:dyDescent="0.25">
      <c r="A17" s="45">
        <v>34</v>
      </c>
      <c r="B17" s="9">
        <v>31</v>
      </c>
      <c r="C17" s="46">
        <v>24</v>
      </c>
      <c r="E17" s="45">
        <v>34</v>
      </c>
      <c r="F17" s="45">
        <f>(B17+C17)/2</f>
        <v>27.5</v>
      </c>
      <c r="G17" s="46">
        <f t="shared" si="0"/>
        <v>0.72499999999999998</v>
      </c>
    </row>
    <row r="18" spans="1:7" x14ac:dyDescent="0.25">
      <c r="A18" s="45">
        <v>35</v>
      </c>
      <c r="B18" s="9">
        <v>32</v>
      </c>
      <c r="C18" s="46">
        <v>25</v>
      </c>
      <c r="E18" s="45">
        <v>35</v>
      </c>
      <c r="F18" s="45">
        <f>(B18+C18)/2</f>
        <v>28.5</v>
      </c>
      <c r="G18" s="46">
        <f t="shared" si="0"/>
        <v>0.71500000000000008</v>
      </c>
    </row>
    <row r="19" spans="1:7" x14ac:dyDescent="0.25">
      <c r="A19" s="45">
        <v>36</v>
      </c>
      <c r="B19" s="9">
        <v>33</v>
      </c>
      <c r="C19" s="46">
        <v>26</v>
      </c>
      <c r="E19" s="45">
        <v>36</v>
      </c>
      <c r="F19" s="45">
        <f>(B19+C19)/2</f>
        <v>29.5</v>
      </c>
      <c r="G19" s="46">
        <f t="shared" si="0"/>
        <v>0.70500000000000007</v>
      </c>
    </row>
    <row r="20" spans="1:7" x14ac:dyDescent="0.25">
      <c r="A20" s="45">
        <v>37</v>
      </c>
      <c r="B20" s="9">
        <v>34</v>
      </c>
      <c r="C20" s="46">
        <v>26</v>
      </c>
      <c r="E20" s="45">
        <v>37</v>
      </c>
      <c r="F20" s="45">
        <f>(B20+C20)/2</f>
        <v>30</v>
      </c>
      <c r="G20" s="46">
        <f t="shared" si="0"/>
        <v>0.7</v>
      </c>
    </row>
    <row r="21" spans="1:7" x14ac:dyDescent="0.25">
      <c r="A21" s="45">
        <v>38</v>
      </c>
      <c r="B21" s="9">
        <v>35</v>
      </c>
      <c r="C21" s="46">
        <v>27</v>
      </c>
      <c r="E21" s="45">
        <v>38</v>
      </c>
      <c r="F21" s="45">
        <f>(B21+C21)/2</f>
        <v>31</v>
      </c>
      <c r="G21" s="46">
        <f t="shared" si="0"/>
        <v>0.69</v>
      </c>
    </row>
    <row r="22" spans="1:7" x14ac:dyDescent="0.25">
      <c r="A22" s="45">
        <v>39</v>
      </c>
      <c r="B22" s="9">
        <v>36</v>
      </c>
      <c r="C22" s="46">
        <v>28</v>
      </c>
      <c r="E22" s="45">
        <v>39</v>
      </c>
      <c r="F22" s="45">
        <f>(B22+C22)/2</f>
        <v>32</v>
      </c>
      <c r="G22" s="46">
        <f t="shared" si="0"/>
        <v>0.67999999999999994</v>
      </c>
    </row>
    <row r="23" spans="1:7" x14ac:dyDescent="0.25">
      <c r="A23" s="45">
        <v>40</v>
      </c>
      <c r="B23" s="9">
        <v>38</v>
      </c>
      <c r="C23" s="46">
        <v>29</v>
      </c>
      <c r="E23" s="45">
        <v>40</v>
      </c>
      <c r="F23" s="45">
        <f>(B23+C23)/2</f>
        <v>33.5</v>
      </c>
      <c r="G23" s="46">
        <f t="shared" si="0"/>
        <v>0.66500000000000004</v>
      </c>
    </row>
    <row r="24" spans="1:7" x14ac:dyDescent="0.25">
      <c r="A24" s="45">
        <v>41</v>
      </c>
      <c r="B24" s="9">
        <v>39</v>
      </c>
      <c r="C24" s="46">
        <v>30</v>
      </c>
      <c r="E24" s="45">
        <v>41</v>
      </c>
      <c r="F24" s="45">
        <f>(B24+C24)/2</f>
        <v>34.5</v>
      </c>
      <c r="G24" s="46">
        <f t="shared" si="0"/>
        <v>0.65500000000000003</v>
      </c>
    </row>
    <row r="25" spans="1:7" x14ac:dyDescent="0.25">
      <c r="A25" s="45">
        <v>42</v>
      </c>
      <c r="B25" s="9">
        <v>40</v>
      </c>
      <c r="C25" s="46">
        <v>30</v>
      </c>
      <c r="E25" s="45">
        <v>42</v>
      </c>
      <c r="F25" s="45">
        <f>(B25+C25)/2</f>
        <v>35</v>
      </c>
      <c r="G25" s="46">
        <f t="shared" si="0"/>
        <v>0.65</v>
      </c>
    </row>
    <row r="26" spans="1:7" x14ac:dyDescent="0.25">
      <c r="A26" s="45">
        <v>43</v>
      </c>
      <c r="B26" s="9">
        <v>41</v>
      </c>
      <c r="C26" s="46">
        <v>31</v>
      </c>
      <c r="E26" s="45">
        <v>43</v>
      </c>
      <c r="F26" s="45">
        <f>(B26+C26)/2</f>
        <v>36</v>
      </c>
      <c r="G26" s="46">
        <f t="shared" si="0"/>
        <v>0.64</v>
      </c>
    </row>
    <row r="27" spans="1:7" x14ac:dyDescent="0.25">
      <c r="A27" s="45">
        <v>44</v>
      </c>
      <c r="B27" s="9">
        <v>43</v>
      </c>
      <c r="C27" s="46">
        <v>32</v>
      </c>
      <c r="E27" s="45">
        <v>44</v>
      </c>
      <c r="F27" s="45">
        <f>(B27+C27)/2</f>
        <v>37.5</v>
      </c>
      <c r="G27" s="46">
        <f t="shared" si="0"/>
        <v>0.625</v>
      </c>
    </row>
    <row r="28" spans="1:7" x14ac:dyDescent="0.25">
      <c r="A28" s="45">
        <v>45</v>
      </c>
      <c r="B28" s="9">
        <v>44</v>
      </c>
      <c r="C28" s="46">
        <v>33</v>
      </c>
      <c r="E28" s="45">
        <v>45</v>
      </c>
      <c r="F28" s="45">
        <f>(B28+C28)/2</f>
        <v>38.5</v>
      </c>
      <c r="G28" s="46">
        <f t="shared" si="0"/>
        <v>0.61499999999999999</v>
      </c>
    </row>
    <row r="29" spans="1:7" ht="15.75" thickBot="1" x14ac:dyDescent="0.3">
      <c r="A29" s="49" t="s">
        <v>410</v>
      </c>
      <c r="B29" s="50">
        <v>32</v>
      </c>
      <c r="C29" s="48">
        <v>25</v>
      </c>
      <c r="E29" s="49" t="s">
        <v>410</v>
      </c>
      <c r="F29" s="49">
        <f>(B29+C29)/2</f>
        <v>28.5</v>
      </c>
      <c r="G29" s="48">
        <f t="shared" si="0"/>
        <v>0.71500000000000008</v>
      </c>
    </row>
    <row r="31" spans="1:7" x14ac:dyDescent="0.25">
      <c r="A31" s="40" t="s">
        <v>202</v>
      </c>
    </row>
    <row r="32" spans="1:7" x14ac:dyDescent="0.25">
      <c r="A32" s="246" t="s">
        <v>418</v>
      </c>
    </row>
    <row r="33" spans="1:10" x14ac:dyDescent="0.25">
      <c r="A33" s="246" t="s">
        <v>420</v>
      </c>
    </row>
    <row r="34" spans="1:10" x14ac:dyDescent="0.25">
      <c r="A34" s="246" t="s">
        <v>422</v>
      </c>
    </row>
    <row r="35" spans="1:10" x14ac:dyDescent="0.25">
      <c r="A35" s="40"/>
    </row>
    <row r="38" spans="1:10" x14ac:dyDescent="0.25">
      <c r="A38" s="40"/>
    </row>
    <row r="39" spans="1:10" x14ac:dyDescent="0.25">
      <c r="A39" s="246"/>
    </row>
    <row r="40" spans="1:10" x14ac:dyDescent="0.25">
      <c r="A40" s="246"/>
    </row>
    <row r="41" spans="1:10" x14ac:dyDescent="0.25">
      <c r="A41" s="40"/>
    </row>
    <row r="42" spans="1:10" x14ac:dyDescent="0.25">
      <c r="A42" s="40"/>
      <c r="F42" s="40"/>
    </row>
    <row r="43" spans="1:10" x14ac:dyDescent="0.25">
      <c r="A43" s="251" t="s">
        <v>423</v>
      </c>
      <c r="B43" s="250"/>
      <c r="C43" s="250"/>
      <c r="D43" s="250"/>
      <c r="E43" s="250"/>
      <c r="F43" s="251" t="s">
        <v>425</v>
      </c>
    </row>
    <row r="44" spans="1:10" ht="57" x14ac:dyDescent="0.2">
      <c r="A44" s="51" t="s">
        <v>17</v>
      </c>
      <c r="B44" s="52" t="s">
        <v>203</v>
      </c>
      <c r="C44" s="52" t="s">
        <v>204</v>
      </c>
      <c r="D44" s="53" t="s">
        <v>205</v>
      </c>
      <c r="F44" s="44" t="s">
        <v>412</v>
      </c>
      <c r="G44" s="52" t="s">
        <v>206</v>
      </c>
      <c r="H44" s="52" t="s">
        <v>207</v>
      </c>
      <c r="I44" s="52" t="s">
        <v>208</v>
      </c>
      <c r="J44" s="53" t="s">
        <v>426</v>
      </c>
    </row>
    <row r="45" spans="1:10" x14ac:dyDescent="0.25">
      <c r="A45" s="54">
        <v>15</v>
      </c>
      <c r="B45" s="55">
        <v>0</v>
      </c>
      <c r="C45" s="55">
        <v>1235</v>
      </c>
      <c r="D45" s="56">
        <v>0.51</v>
      </c>
      <c r="F45" s="57" t="s">
        <v>19</v>
      </c>
      <c r="G45" s="58">
        <f t="shared" ref="G45:H45" si="1">SUM(B45:B49)</f>
        <v>71</v>
      </c>
      <c r="H45" s="58">
        <f t="shared" si="1"/>
        <v>124562</v>
      </c>
      <c r="I45" s="59">
        <f t="shared" ref="I45:I52" si="2">G45/H45</f>
        <v>5.6999727043560635E-4</v>
      </c>
      <c r="J45" s="60">
        <f t="shared" ref="J45:J52" si="3">I45*10000</f>
        <v>5.6999727043560631</v>
      </c>
    </row>
    <row r="46" spans="1:10" x14ac:dyDescent="0.25">
      <c r="A46" s="54">
        <v>16</v>
      </c>
      <c r="B46" s="55">
        <v>1</v>
      </c>
      <c r="C46" s="55">
        <v>8209</v>
      </c>
      <c r="D46" s="56">
        <v>0.54</v>
      </c>
      <c r="F46" s="57" t="s">
        <v>20</v>
      </c>
      <c r="G46" s="58">
        <f>SUM(B50:B54)</f>
        <v>387.4</v>
      </c>
      <c r="H46" s="58">
        <f t="shared" ref="G46:H46" si="4">SUM(C50:C54)</f>
        <v>541511</v>
      </c>
      <c r="I46" s="59">
        <f t="shared" si="2"/>
        <v>7.1540559656221197E-4</v>
      </c>
      <c r="J46" s="60">
        <f t="shared" si="3"/>
        <v>7.1540559656221197</v>
      </c>
    </row>
    <row r="47" spans="1:10" x14ac:dyDescent="0.25">
      <c r="A47" s="54">
        <v>17</v>
      </c>
      <c r="B47" s="55">
        <v>10</v>
      </c>
      <c r="C47" s="55">
        <v>20439</v>
      </c>
      <c r="D47" s="56">
        <v>0.56999999999999995</v>
      </c>
      <c r="F47" s="57" t="s">
        <v>21</v>
      </c>
      <c r="G47" s="58">
        <f>SUM(B55:B59)</f>
        <v>533.4</v>
      </c>
      <c r="H47" s="58">
        <f t="shared" ref="G47:H47" si="5">SUM(C55:C59)</f>
        <v>585770</v>
      </c>
      <c r="I47" s="59">
        <f t="shared" si="2"/>
        <v>9.1059630913157034E-4</v>
      </c>
      <c r="J47" s="60">
        <f t="shared" si="3"/>
        <v>9.1059630913157026</v>
      </c>
    </row>
    <row r="48" spans="1:10" x14ac:dyDescent="0.25">
      <c r="A48" s="54">
        <v>18</v>
      </c>
      <c r="B48" s="55">
        <v>23</v>
      </c>
      <c r="C48" s="55">
        <v>36566</v>
      </c>
      <c r="D48" s="56">
        <v>0.6</v>
      </c>
      <c r="F48" s="57" t="s">
        <v>22</v>
      </c>
      <c r="G48" s="58">
        <f>SUM(B60:B64)</f>
        <v>390.2</v>
      </c>
      <c r="H48" s="58">
        <f t="shared" ref="G48:H48" si="6">SUM(C60:C64)</f>
        <v>260378</v>
      </c>
      <c r="I48" s="59">
        <f t="shared" si="2"/>
        <v>1.4985905107190315E-3</v>
      </c>
      <c r="J48" s="60">
        <f t="shared" si="3"/>
        <v>14.985905107190314</v>
      </c>
    </row>
    <row r="49" spans="1:10" x14ac:dyDescent="0.25">
      <c r="A49" s="54">
        <v>19</v>
      </c>
      <c r="B49" s="55">
        <v>37</v>
      </c>
      <c r="C49" s="55">
        <v>58113</v>
      </c>
      <c r="D49" s="56">
        <v>0.63</v>
      </c>
      <c r="F49" s="57" t="s">
        <v>23</v>
      </c>
      <c r="G49" s="58">
        <f t="shared" ref="G49:H49" si="7">SUM(B65:B69)</f>
        <v>380.29999999999995</v>
      </c>
      <c r="H49" s="58">
        <f t="shared" si="7"/>
        <v>84373</v>
      </c>
      <c r="I49" s="59">
        <f t="shared" si="2"/>
        <v>4.5073661005297899E-3</v>
      </c>
      <c r="J49" s="60">
        <f t="shared" si="3"/>
        <v>45.0736610052979</v>
      </c>
    </row>
    <row r="50" spans="1:10" x14ac:dyDescent="0.25">
      <c r="A50" s="54">
        <v>20</v>
      </c>
      <c r="B50" s="55">
        <v>43.4</v>
      </c>
      <c r="C50" s="55">
        <v>76753</v>
      </c>
      <c r="D50" s="56">
        <v>0.65</v>
      </c>
      <c r="F50" s="57" t="s">
        <v>24</v>
      </c>
      <c r="G50" s="58">
        <f t="shared" ref="G50:H50" si="8">SUM(B70:B74)</f>
        <v>276</v>
      </c>
      <c r="H50" s="58">
        <f t="shared" si="8"/>
        <v>17655</v>
      </c>
      <c r="I50" s="59">
        <f t="shared" si="2"/>
        <v>1.5632965165675448E-2</v>
      </c>
      <c r="J50" s="60">
        <f t="shared" si="3"/>
        <v>156.32965165675446</v>
      </c>
    </row>
    <row r="51" spans="1:10" x14ac:dyDescent="0.25">
      <c r="A51" s="54">
        <v>21</v>
      </c>
      <c r="B51" s="55">
        <v>81</v>
      </c>
      <c r="C51" s="55">
        <v>95167</v>
      </c>
      <c r="D51" s="56">
        <v>0.68</v>
      </c>
      <c r="F51" s="57" t="s">
        <v>25</v>
      </c>
      <c r="G51" s="58">
        <f t="shared" ref="G51:H51" si="9">SUM(B75:B79)</f>
        <v>46.4</v>
      </c>
      <c r="H51" s="58">
        <f t="shared" si="9"/>
        <v>893</v>
      </c>
      <c r="I51" s="59">
        <f t="shared" si="2"/>
        <v>5.195968645016797E-2</v>
      </c>
      <c r="J51" s="60">
        <f t="shared" si="3"/>
        <v>519.59686450167965</v>
      </c>
    </row>
    <row r="52" spans="1:10" x14ac:dyDescent="0.25">
      <c r="A52" s="54">
        <v>22</v>
      </c>
      <c r="B52" s="55">
        <v>81</v>
      </c>
      <c r="C52" s="55">
        <v>111315</v>
      </c>
      <c r="D52" s="56">
        <v>0.7</v>
      </c>
      <c r="F52" s="61" t="s">
        <v>26</v>
      </c>
      <c r="G52" s="62">
        <f t="shared" ref="G52:H52" si="10">SUM(B45:B79)</f>
        <v>2084.6999999999998</v>
      </c>
      <c r="H52" s="62">
        <f t="shared" si="10"/>
        <v>1615142</v>
      </c>
      <c r="I52" s="63">
        <f t="shared" si="2"/>
        <v>1.2907224256443087E-3</v>
      </c>
      <c r="J52" s="64">
        <f t="shared" si="3"/>
        <v>12.907224256443087</v>
      </c>
    </row>
    <row r="53" spans="1:10" x14ac:dyDescent="0.25">
      <c r="A53" s="54">
        <v>23</v>
      </c>
      <c r="B53" s="55">
        <v>82</v>
      </c>
      <c r="C53" s="55">
        <v>124577</v>
      </c>
      <c r="D53" s="56">
        <v>0.73</v>
      </c>
    </row>
    <row r="54" spans="1:10" x14ac:dyDescent="0.25">
      <c r="A54" s="54">
        <v>24</v>
      </c>
      <c r="B54" s="55">
        <v>100</v>
      </c>
      <c r="C54" s="55">
        <v>133699</v>
      </c>
      <c r="D54" s="56">
        <v>0.76</v>
      </c>
    </row>
    <row r="55" spans="1:10" x14ac:dyDescent="0.25">
      <c r="A55" s="54">
        <v>25</v>
      </c>
      <c r="B55" s="55">
        <v>98.7</v>
      </c>
      <c r="C55" s="55">
        <v>136190</v>
      </c>
      <c r="D55" s="56">
        <v>0.8</v>
      </c>
    </row>
    <row r="56" spans="1:10" x14ac:dyDescent="0.25">
      <c r="A56" s="54">
        <v>26</v>
      </c>
      <c r="B56" s="55">
        <v>102</v>
      </c>
      <c r="C56" s="55">
        <v>132095</v>
      </c>
      <c r="D56" s="56">
        <v>0.84</v>
      </c>
    </row>
    <row r="57" spans="1:10" x14ac:dyDescent="0.25">
      <c r="A57" s="54">
        <v>27</v>
      </c>
      <c r="B57" s="55">
        <v>123.7</v>
      </c>
      <c r="C57" s="55">
        <v>119835</v>
      </c>
      <c r="D57" s="56">
        <v>0.9</v>
      </c>
    </row>
    <row r="58" spans="1:10" x14ac:dyDescent="0.25">
      <c r="A58" s="54">
        <v>28</v>
      </c>
      <c r="B58" s="55">
        <v>96</v>
      </c>
      <c r="C58" s="55">
        <v>106173</v>
      </c>
      <c r="D58" s="56">
        <v>0.97</v>
      </c>
    </row>
    <row r="59" spans="1:10" x14ac:dyDescent="0.25">
      <c r="A59" s="54">
        <v>29</v>
      </c>
      <c r="B59" s="55">
        <v>113</v>
      </c>
      <c r="C59" s="55">
        <v>91477</v>
      </c>
      <c r="D59" s="56">
        <v>1.07</v>
      </c>
    </row>
    <row r="60" spans="1:10" x14ac:dyDescent="0.25">
      <c r="A60" s="54">
        <v>30</v>
      </c>
      <c r="B60" s="55">
        <v>96.4</v>
      </c>
      <c r="C60" s="55">
        <v>76304</v>
      </c>
      <c r="D60" s="56">
        <v>1.19</v>
      </c>
    </row>
    <row r="61" spans="1:10" x14ac:dyDescent="0.25">
      <c r="A61" s="54">
        <v>31</v>
      </c>
      <c r="B61" s="55">
        <v>81</v>
      </c>
      <c r="C61" s="55">
        <v>61082</v>
      </c>
      <c r="D61" s="56">
        <v>1.35</v>
      </c>
    </row>
    <row r="62" spans="1:10" x14ac:dyDescent="0.25">
      <c r="A62" s="54">
        <v>32</v>
      </c>
      <c r="B62" s="55">
        <v>85.1</v>
      </c>
      <c r="C62" s="55">
        <v>49803</v>
      </c>
      <c r="D62" s="56">
        <v>1.57</v>
      </c>
    </row>
    <row r="63" spans="1:10" x14ac:dyDescent="0.25">
      <c r="A63" s="54">
        <v>33</v>
      </c>
      <c r="B63" s="55">
        <v>55</v>
      </c>
      <c r="C63" s="55">
        <v>40400</v>
      </c>
      <c r="D63" s="56">
        <v>1.87</v>
      </c>
    </row>
    <row r="64" spans="1:10" x14ac:dyDescent="0.25">
      <c r="A64" s="54">
        <v>34</v>
      </c>
      <c r="B64" s="55">
        <v>72.7</v>
      </c>
      <c r="C64" s="55">
        <v>32789</v>
      </c>
      <c r="D64" s="56">
        <v>2.27</v>
      </c>
    </row>
    <row r="65" spans="1:4" x14ac:dyDescent="0.25">
      <c r="A65" s="54">
        <v>35</v>
      </c>
      <c r="B65" s="55">
        <v>63.8</v>
      </c>
      <c r="C65" s="55">
        <v>26074</v>
      </c>
      <c r="D65" s="56">
        <v>2.81</v>
      </c>
    </row>
    <row r="66" spans="1:4" x14ac:dyDescent="0.25">
      <c r="A66" s="54">
        <v>36</v>
      </c>
      <c r="B66" s="55">
        <v>73.900000000000006</v>
      </c>
      <c r="C66" s="55">
        <v>20321</v>
      </c>
      <c r="D66" s="56">
        <v>3.56</v>
      </c>
    </row>
    <row r="67" spans="1:4" x14ac:dyDescent="0.25">
      <c r="A67" s="54">
        <v>37</v>
      </c>
      <c r="B67" s="55">
        <v>81.599999999999994</v>
      </c>
      <c r="C67" s="55">
        <v>15636</v>
      </c>
      <c r="D67" s="56">
        <v>4.5999999999999996</v>
      </c>
    </row>
    <row r="68" spans="1:4" x14ac:dyDescent="0.25">
      <c r="A68" s="54">
        <v>38</v>
      </c>
      <c r="B68" s="55">
        <v>87</v>
      </c>
      <c r="C68" s="55">
        <v>12873</v>
      </c>
      <c r="D68" s="56">
        <v>6.03</v>
      </c>
    </row>
    <row r="69" spans="1:4" x14ac:dyDescent="0.25">
      <c r="A69" s="54">
        <v>39</v>
      </c>
      <c r="B69" s="55">
        <v>74</v>
      </c>
      <c r="C69" s="55">
        <v>9469</v>
      </c>
      <c r="D69" s="56">
        <v>8</v>
      </c>
    </row>
    <row r="70" spans="1:4" x14ac:dyDescent="0.25">
      <c r="A70" s="54">
        <v>40</v>
      </c>
      <c r="B70" s="55">
        <v>81.400000000000006</v>
      </c>
      <c r="C70" s="55">
        <v>6665</v>
      </c>
      <c r="D70" s="56">
        <v>10.68</v>
      </c>
    </row>
    <row r="71" spans="1:4" x14ac:dyDescent="0.25">
      <c r="A71" s="54">
        <v>41</v>
      </c>
      <c r="B71" s="55">
        <v>53.2</v>
      </c>
      <c r="C71" s="55">
        <v>4915</v>
      </c>
      <c r="D71" s="56">
        <v>14.29</v>
      </c>
    </row>
    <row r="72" spans="1:4" x14ac:dyDescent="0.25">
      <c r="A72" s="54">
        <v>42</v>
      </c>
      <c r="B72" s="55">
        <v>65.099999999999994</v>
      </c>
      <c r="C72" s="55">
        <v>3057</v>
      </c>
      <c r="D72" s="56">
        <v>19.059999999999999</v>
      </c>
    </row>
    <row r="73" spans="1:4" x14ac:dyDescent="0.25">
      <c r="A73" s="54">
        <v>43</v>
      </c>
      <c r="B73" s="55">
        <v>37.799999999999997</v>
      </c>
      <c r="C73" s="55">
        <v>1966</v>
      </c>
      <c r="D73" s="56">
        <v>25.21</v>
      </c>
    </row>
    <row r="74" spans="1:4" x14ac:dyDescent="0.25">
      <c r="A74" s="54">
        <v>44</v>
      </c>
      <c r="B74" s="55">
        <v>38.5</v>
      </c>
      <c r="C74" s="55">
        <v>1052</v>
      </c>
      <c r="D74" s="56">
        <v>32.86</v>
      </c>
    </row>
    <row r="75" spans="1:4" x14ac:dyDescent="0.25">
      <c r="A75" s="54">
        <v>45</v>
      </c>
      <c r="B75" s="55">
        <v>24.4</v>
      </c>
      <c r="C75" s="55">
        <v>509</v>
      </c>
      <c r="D75" s="56">
        <v>41.93</v>
      </c>
    </row>
    <row r="76" spans="1:4" x14ac:dyDescent="0.25">
      <c r="A76" s="54">
        <v>46</v>
      </c>
      <c r="B76" s="55">
        <v>16</v>
      </c>
      <c r="C76" s="55">
        <v>268</v>
      </c>
      <c r="D76" s="56">
        <v>52.03</v>
      </c>
    </row>
    <row r="77" spans="1:4" x14ac:dyDescent="0.25">
      <c r="A77" s="54">
        <v>47</v>
      </c>
      <c r="B77" s="55">
        <v>3</v>
      </c>
      <c r="C77" s="55">
        <v>81</v>
      </c>
      <c r="D77" s="56">
        <v>62.32</v>
      </c>
    </row>
    <row r="78" spans="1:4" x14ac:dyDescent="0.25">
      <c r="A78" s="54">
        <v>48</v>
      </c>
      <c r="B78" s="55">
        <v>3</v>
      </c>
      <c r="C78" s="55">
        <v>25</v>
      </c>
      <c r="D78" s="56">
        <v>71.53</v>
      </c>
    </row>
    <row r="79" spans="1:4" ht="14.25" x14ac:dyDescent="0.2">
      <c r="A79" s="61">
        <v>49</v>
      </c>
      <c r="B79" s="65">
        <v>0</v>
      </c>
      <c r="C79" s="65">
        <v>10</v>
      </c>
      <c r="D79" s="66">
        <v>78.03</v>
      </c>
    </row>
    <row r="80" spans="1:4" ht="15" customHeight="1" x14ac:dyDescent="0.2">
      <c r="A80" s="248" t="s">
        <v>424</v>
      </c>
    </row>
  </sheetData>
  <sheetProtection algorithmName="SHA-512" hashValue="4zn50s4B2idslCefmYE6BMLs8PUae9XyF1XKUIjhyc8dAH+xznkVlN5JvcA4wuvvY7Ok90h02tKd5sejD5MB9Q==" saltValue="aplt4eokBkIbfwBfP1frFw==" spinCount="100000" sheet="1" objects="1" scenarios="1"/>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DQI Introduction</vt:lpstr>
      <vt:lpstr>Frequently asked questions</vt:lpstr>
      <vt:lpstr>Input dashboard</vt:lpstr>
      <vt:lpstr>DQI Report</vt:lpstr>
      <vt:lpstr>DQI definitions</vt:lpstr>
      <vt:lpstr>Do not edit</vt:lpstr>
      <vt:lpstr>Do not edit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1212</dc:creator>
  <cp:lastModifiedBy>Boris Groisman</cp:lastModifiedBy>
  <dcterms:created xsi:type="dcterms:W3CDTF">2018-06-20T18:49:48Z</dcterms:created>
  <dcterms:modified xsi:type="dcterms:W3CDTF">2022-05-24T14:46:18Z</dcterms:modified>
</cp:coreProperties>
</file>